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ldx" ContentType="application/vnd.openxmlformats-officedocument.presentationml.slide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1/TABELLE  E PDF ANNUARIO LXXV - 2021/"/>
    </mc:Choice>
  </mc:AlternateContent>
  <xr:revisionPtr revIDLastSave="0" documentId="8_{7CBED899-E891-41B5-AC9D-72AEE856D21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1" sheetId="11" r:id="rId1"/>
    <sheet name="t1" sheetId="8" r:id="rId2"/>
    <sheet name="t2" sheetId="1" r:id="rId3"/>
    <sheet name="t3" sheetId="4" r:id="rId4"/>
    <sheet name="f2" sheetId="13" r:id="rId5"/>
    <sheet name="f3" sheetId="6" r:id="rId6"/>
    <sheet name="t4" sheetId="5" r:id="rId7"/>
  </sheets>
  <definedNames>
    <definedName name="_xlnm._FilterDatabase" localSheetId="2" hidden="1">'t2'!$A$5:$C$27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2" i="8" l="1"/>
  <c r="C27" i="1"/>
  <c r="C28" i="1" s="1"/>
  <c r="B28" i="1"/>
  <c r="K34" i="13" l="1"/>
  <c r="J34" i="13"/>
  <c r="H34" i="13"/>
  <c r="G34" i="13"/>
  <c r="K33" i="13"/>
  <c r="J33" i="13"/>
  <c r="H33" i="13"/>
  <c r="G33" i="13"/>
  <c r="K32" i="13"/>
  <c r="J32" i="13"/>
  <c r="H32" i="13"/>
  <c r="G32" i="13"/>
  <c r="K31" i="13"/>
  <c r="J31" i="13"/>
  <c r="H31" i="13"/>
  <c r="G31" i="13"/>
  <c r="K30" i="13"/>
  <c r="J30" i="13"/>
  <c r="H30" i="13"/>
  <c r="G30" i="13"/>
  <c r="K29" i="13"/>
  <c r="J29" i="13"/>
  <c r="H29" i="13"/>
  <c r="G29" i="13"/>
  <c r="K28" i="13"/>
  <c r="J28" i="13"/>
  <c r="H28" i="13"/>
  <c r="G28" i="13"/>
  <c r="K27" i="13"/>
  <c r="J27" i="13"/>
  <c r="H27" i="13"/>
  <c r="G27" i="13"/>
  <c r="K26" i="13"/>
  <c r="J26" i="13"/>
  <c r="H26" i="13"/>
  <c r="G26" i="13"/>
  <c r="K25" i="13"/>
  <c r="J25" i="13"/>
  <c r="H25" i="13"/>
  <c r="G25" i="13"/>
  <c r="K24" i="13"/>
  <c r="J24" i="13"/>
  <c r="H24" i="13"/>
  <c r="G24" i="13"/>
  <c r="K23" i="13"/>
  <c r="J23" i="13"/>
  <c r="H23" i="13"/>
  <c r="G23" i="13"/>
  <c r="C32" i="8"/>
  <c r="C31" i="8"/>
  <c r="C30" i="8"/>
  <c r="C29" i="8"/>
  <c r="C27" i="8"/>
  <c r="C26" i="8"/>
  <c r="C25" i="8"/>
  <c r="C24" i="8"/>
  <c r="C23" i="8"/>
  <c r="C22" i="8"/>
  <c r="C21" i="8"/>
  <c r="C20" i="8"/>
  <c r="D19" i="8"/>
  <c r="D18" i="8"/>
  <c r="D17" i="8"/>
  <c r="D16" i="8"/>
  <c r="B14" i="8"/>
  <c r="B33" i="8" s="1"/>
  <c r="D13" i="8"/>
  <c r="D12" i="8"/>
  <c r="D11" i="8"/>
  <c r="D9" i="8" s="1"/>
  <c r="D8" i="8"/>
  <c r="D7" i="8"/>
  <c r="D6" i="8"/>
  <c r="D5" i="8"/>
  <c r="D14" i="8" l="1"/>
  <c r="D33" i="8" s="1"/>
  <c r="C33" i="8" s="1"/>
  <c r="B9" i="6"/>
  <c r="B14" i="5"/>
</calcChain>
</file>

<file path=xl/sharedStrings.xml><?xml version="1.0" encoding="utf-8"?>
<sst xmlns="http://schemas.openxmlformats.org/spreadsheetml/2006/main" count="180" uniqueCount="148">
  <si>
    <t>Totale</t>
  </si>
  <si>
    <t>Scambio di conoscenza e informazioni</t>
  </si>
  <si>
    <t>Cooperazione</t>
  </si>
  <si>
    <t>Strumenti per la gestione del rischio</t>
  </si>
  <si>
    <t>Insediamento dei giovani agricoltori e avvio di nuove imprese rurali</t>
  </si>
  <si>
    <t>Investimenti</t>
  </si>
  <si>
    <t>Indennità per svantaggi territoriali specifici derivanti da determinati requisiti obbligatori</t>
  </si>
  <si>
    <t>Indennità per vincoli naturali o altri vincoli territoriali specifici</t>
  </si>
  <si>
    <t>Impegni ambientali e climatici</t>
  </si>
  <si>
    <t>Aiuti settoriali</t>
  </si>
  <si>
    <t>Aiuti accoppiati</t>
  </si>
  <si>
    <t>Ecoschemi</t>
  </si>
  <si>
    <t>FEAGA/FEASR</t>
  </si>
  <si>
    <t xml:space="preserve">Spesa Pubblica </t>
  </si>
  <si>
    <t>FEASR</t>
  </si>
  <si>
    <t>Livello di attuazione</t>
  </si>
  <si>
    <t>Livello di programmazione</t>
  </si>
  <si>
    <t>Nazionale</t>
  </si>
  <si>
    <t>Regionale</t>
  </si>
  <si>
    <t>Nazionale e regionale</t>
  </si>
  <si>
    <t>Nazionale con
dettagli regionali</t>
  </si>
  <si>
    <t>BISS - Sostegno di base al reddito per la sostenibilità</t>
  </si>
  <si>
    <t>CRISS - Sostegno ridistributivo complementare al reddito per la sostenibilità</t>
  </si>
  <si>
    <t>CIS YF - Sostegno complementare al reddito per i giovani agricoltori</t>
  </si>
  <si>
    <t>Totale spesa</t>
  </si>
  <si>
    <t>Spesa nazionale</t>
  </si>
  <si>
    <t>Totale Spesa pubblica</t>
  </si>
  <si>
    <t>Approccio Leader </t>
  </si>
  <si>
    <t>PSP 23-27 </t>
  </si>
  <si>
    <t>Altre misure PSP</t>
  </si>
  <si>
    <t>SNAI 2021-2027 </t>
  </si>
  <si>
    <t>AdP 21-27 </t>
  </si>
  <si>
    <t>310 </t>
  </si>
  <si>
    <t>SNAI Incendi Boschivi </t>
  </si>
  <si>
    <t>Legge di bilancio 2022 </t>
  </si>
  <si>
    <t>100 </t>
  </si>
  <si>
    <t>Sicurezza e manutenzione strade </t>
  </si>
  <si>
    <t>Fondo complementare al PNRR e Legge di bilancio 2022 </t>
  </si>
  <si>
    <t>350 </t>
  </si>
  <si>
    <t>Potenziamento infrastrutture sociali di comunità </t>
  </si>
  <si>
    <t>PNRR </t>
  </si>
  <si>
    <t>500 </t>
  </si>
  <si>
    <t>Farmacie rurali </t>
  </si>
  <si>
    <t>Borghi rurali </t>
  </si>
  <si>
    <t>Totale risorse </t>
  </si>
  <si>
    <t>Tab. 11.3 - Le risorse finanziarie per le aree rurali e cronoprogramma degli interventi </t>
  </si>
  <si>
    <t>Interventi a favore dell'AKIS</t>
  </si>
  <si>
    <t>Euro</t>
  </si>
  <si>
    <t>Sostegno gruppi operativi PEI Agri (SRG01)</t>
  </si>
  <si>
    <t>Sostegno azioni pilota e collaudo innovazione (SRG08)</t>
  </si>
  <si>
    <t>Cooperazione per azioni di supporto innovazione (SRG09)</t>
  </si>
  <si>
    <t>Erogazione servizi di consulenza (SRH01)</t>
  </si>
  <si>
    <t>Formazione dei consulenti (SRH02)</t>
  </si>
  <si>
    <t>Formazione imprenditori agricoli e addetti imprese  (SRH03)</t>
  </si>
  <si>
    <t>Azioni di informazione (SRH04)</t>
  </si>
  <si>
    <t>Azioni dimostrative settore agriclo forestale territori rurali  (SRH05)</t>
  </si>
  <si>
    <t>Servizi back office per AKIS (SRH06)</t>
  </si>
  <si>
    <t>Ecoschemi prduzioni vegetali</t>
  </si>
  <si>
    <t>Interventi agrosilvo-ambientali</t>
  </si>
  <si>
    <t>Agricoltura biologica</t>
  </si>
  <si>
    <t>Indennità compensative</t>
  </si>
  <si>
    <t>Ecoschema benessere animale + Benessere animale SR</t>
  </si>
  <si>
    <t>Investimenti a finalità ambientale produttivi e non</t>
  </si>
  <si>
    <t>Tab. 11.2 - Spesa pubblica totale e quota FEASR per Regione</t>
  </si>
  <si>
    <t>Piemonte</t>
  </si>
  <si>
    <t>Valle d'Aosta</t>
  </si>
  <si>
    <t>Lombardia</t>
  </si>
  <si>
    <t>Veneto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</si>
  <si>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</si>
  <si>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</si>
  <si>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</si>
  <si>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</si>
  <si>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</si>
  <si>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</si>
  <si>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</si>
  <si>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</si>
  <si>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</si>
  <si>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</si>
  <si>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</si>
  <si>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</si>
  <si>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</si>
  <si>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</si>
  <si>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Tab. 11.4 – Risorse ed interventi per la modernizzazione</t>
  </si>
  <si>
    <t>Fig. 11.3 – Gli interventi a finalità ambientale del PSP: valori percentuali su totale architettura verde</t>
  </si>
  <si>
    <t>Tab. 11.1 - Spesa pubblica per fonte di finanziamento e tipologia di intervento (2023-2027)</t>
  </si>
  <si>
    <t>Fig. 11.1- Il percorso per l’approvazione del PSP nel 2022</t>
  </si>
  <si>
    <t>Fonte: elaborazioni su dati RICA/FADN (2020).</t>
  </si>
  <si>
    <t>Fig. 11.2 – La redditività del lavoro nelle aziende agricole italiane (RICA AY2020)</t>
  </si>
  <si>
    <t>FLAG_OUTLIER_ITA_REG</t>
  </si>
  <si>
    <t>FALSO</t>
  </si>
  <si>
    <t>NO_AP1</t>
  </si>
  <si>
    <t>SI</t>
  </si>
  <si>
    <t>Etichette di riga</t>
  </si>
  <si>
    <t>Somma di PESO_ITA_REG</t>
  </si>
  <si>
    <t>Somma di SAUp</t>
  </si>
  <si>
    <t>Somma di ULTp</t>
  </si>
  <si>
    <t>Somma di FNVAp</t>
  </si>
  <si>
    <t>Somma di AIUTI_UEp</t>
  </si>
  <si>
    <t>Somma di AIUTI_NOUEp</t>
  </si>
  <si>
    <t>Somma di AIUTI_CCp</t>
  </si>
  <si>
    <t>(1) &lt;=1ha</t>
  </si>
  <si>
    <t>(10) 100-150ha</t>
  </si>
  <si>
    <t>(11) &gt;150ha</t>
  </si>
  <si>
    <t>(2) 1-2ha</t>
  </si>
  <si>
    <t>(3) 2-5ha</t>
  </si>
  <si>
    <t>(4) 5-10ha</t>
  </si>
  <si>
    <t>(5) 10-20ha</t>
  </si>
  <si>
    <t>(6) 20-30ha</t>
  </si>
  <si>
    <t>(7) 30-50ha</t>
  </si>
  <si>
    <t>(8) 50-75ha</t>
  </si>
  <si>
    <t>(9) 75-100ha</t>
  </si>
  <si>
    <t>Totale complessivo</t>
  </si>
  <si>
    <t>Classe di SAU</t>
  </si>
  <si>
    <t>Universo</t>
  </si>
  <si>
    <t>SAU</t>
  </si>
  <si>
    <t>ULT</t>
  </si>
  <si>
    <t>FNVA</t>
  </si>
  <si>
    <t>Aiuti</t>
  </si>
  <si>
    <t>FNVA/AWU (€)</t>
  </si>
  <si>
    <t>FNVA-noSUBS/AWU (€)</t>
  </si>
  <si>
    <t>Wage-OS (€)</t>
  </si>
  <si>
    <t>Farms (%)</t>
  </si>
  <si>
    <t>UAA</t>
  </si>
  <si>
    <t>1. Accordo con Commissione / GEOhub di condivisione informale delle modifiche al PSP prima della notifica informale.</t>
  </si>
  <si>
    <t>di cui:</t>
  </si>
  <si>
    <t xml:space="preserve"> - olivicolo</t>
  </si>
  <si>
    <t xml:space="preserve"> - pataticolo</t>
  </si>
  <si>
    <t xml:space="preserve"> - vitivinicolo</t>
  </si>
  <si>
    <t xml:space="preserve"> - apicolo</t>
  </si>
  <si>
    <t xml:space="preserve"> - LEADER</t>
  </si>
  <si>
    <t xml:space="preserve"> - GO PEI</t>
  </si>
  <si>
    <t xml:space="preserve">Fonte: elaborazioni su dati SFC relativi al Piano Strategico della PAC 2023-2027 dell’Italia. </t>
  </si>
  <si>
    <t>P.A. Trento</t>
  </si>
  <si>
    <t>P.A. Bolzano</t>
  </si>
  <si>
    <t>Intervento </t>
  </si>
  <si>
    <t>Fonte finanziamento </t>
  </si>
  <si>
    <t>Risorse
 (milioni di euro) </t>
  </si>
  <si>
    <t>Nota: FNVA (istogramma in verde che rappresenta il baseline) include tutti i pagamenti e le sovvenzioni del primo e del secondo pilastro della PAC.</t>
  </si>
  <si>
    <t>(euro)</t>
  </si>
  <si>
    <t>908 </t>
  </si>
  <si>
    <t>Friuli Venezia Giulia</t>
  </si>
  <si>
    <t>Nazionali (Gestione del rischio, Assistenza Tecnica e RRN)</t>
  </si>
  <si>
    <t>Assistenza tecnica e Rete Rurale Nazionale</t>
  </si>
  <si>
    <t>Nota: 1. risorse non pre-allocate. Stima dell'assorbimento indicato in PSP.</t>
  </si>
  <si>
    <t xml:space="preserve"> - produzioni vegetali</t>
  </si>
  <si>
    <t xml:space="preserve"> - zootecnia</t>
  </si>
  <si>
    <t xml:space="preserve"> - colture proteiche</t>
  </si>
  <si>
    <r>
      <t xml:space="preserve"> - ortofrutticolo</t>
    </r>
    <r>
      <rPr>
        <i/>
        <vertAlign val="superscript"/>
        <sz val="11"/>
        <color theme="1"/>
        <rFont val="Calibri"/>
        <family val="2"/>
        <scheme val="minor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</si>
</sst>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#,##0_ ;\-#,##0\ "/>
    <numFmt numFmtId="166" formatCode="_-* #,##0\ [$€-410]_-;\-* #,##0\ [$€-410]_-;_-* &quot;-&quot;??\ [$€-410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1" xfId="0" applyFont="1" applyBorder="1"/>
    <xf numFmtId="0" fontId="0" fillId="0" borderId="1" xfId="0" applyBorder="1"/>
    <xf numFmtId="0" fontId="3" fillId="0" borderId="2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3" xfId="0" applyFont="1" applyBorder="1" applyAlignment="1">
      <alignment horizontal="right"/>
    </xf>
    <xf numFmtId="0" fontId="0" fillId="0" borderId="4" xfId="0" applyBorder="1"/>
    <xf numFmtId="4" fontId="0" fillId="0" borderId="0" xfId="0" applyNumberFormat="1"/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1" applyNumberFormat="1" applyFont="1" applyBorder="1"/>
    <xf numFmtId="3" fontId="2" fillId="0" borderId="1" xfId="0" applyNumberFormat="1" applyFont="1" applyBorder="1"/>
    <xf numFmtId="3" fontId="0" fillId="0" borderId="0" xfId="1" applyNumberFormat="1" applyFont="1" applyBorder="1"/>
    <xf numFmtId="3" fontId="0" fillId="0" borderId="0" xfId="0" applyNumberFormat="1"/>
    <xf numFmtId="3" fontId="0" fillId="0" borderId="4" xfId="0" applyNumberFormat="1" applyBorder="1"/>
    <xf numFmtId="3" fontId="3" fillId="0" borderId="2" xfId="1" applyNumberFormat="1" applyFont="1" applyFill="1" applyBorder="1" applyAlignment="1"/>
    <xf numFmtId="3" fontId="0" fillId="0" borderId="5" xfId="1" applyNumberFormat="1" applyFont="1" applyBorder="1" applyAlignment="1"/>
    <xf numFmtId="3" fontId="0" fillId="0" borderId="8" xfId="0" applyNumberFormat="1" applyBorder="1"/>
    <xf numFmtId="3" fontId="3" fillId="0" borderId="7" xfId="1" applyNumberFormat="1" applyFont="1" applyBorder="1" applyAlignment="1"/>
    <xf numFmtId="3" fontId="3" fillId="0" borderId="6" xfId="1" applyNumberFormat="1" applyFont="1" applyBorder="1" applyAlignment="1"/>
    <xf numFmtId="3" fontId="0" fillId="0" borderId="1" xfId="0" applyNumberFormat="1" applyBorder="1"/>
    <xf numFmtId="3" fontId="3" fillId="0" borderId="3" xfId="1" applyNumberFormat="1" applyFont="1" applyBorder="1" applyAlignment="1"/>
    <xf numFmtId="165" fontId="3" fillId="0" borderId="3" xfId="2" applyNumberFormat="1" applyFont="1" applyFill="1" applyBorder="1" applyAlignment="1"/>
    <xf numFmtId="0" fontId="6" fillId="0" borderId="0" xfId="0" applyFont="1" applyAlignment="1">
      <alignment vertical="center"/>
    </xf>
    <xf numFmtId="3" fontId="2" fillId="0" borderId="0" xfId="0" applyNumberFormat="1" applyFont="1"/>
    <xf numFmtId="3" fontId="3" fillId="0" borderId="3" xfId="1" applyNumberFormat="1" applyFont="1" applyFill="1" applyBorder="1" applyAlignment="1"/>
    <xf numFmtId="3" fontId="0" fillId="0" borderId="2" xfId="0" applyNumberFormat="1" applyBorder="1"/>
    <xf numFmtId="3" fontId="0" fillId="0" borderId="1" xfId="1" applyNumberFormat="1" applyFont="1" applyFill="1" applyBorder="1"/>
    <xf numFmtId="3" fontId="0" fillId="0" borderId="4" xfId="1" applyNumberFormat="1" applyFont="1" applyFill="1" applyBorder="1"/>
    <xf numFmtId="3" fontId="3" fillId="0" borderId="3" xfId="1" applyNumberFormat="1" applyFont="1" applyFill="1" applyBorder="1" applyAlignment="1">
      <alignment horizontal="right"/>
    </xf>
    <xf numFmtId="3" fontId="3" fillId="0" borderId="2" xfId="1" applyNumberFormat="1" applyFont="1" applyFill="1" applyBorder="1"/>
    <xf numFmtId="0" fontId="7" fillId="0" borderId="0" xfId="0" applyFont="1" applyAlignment="1">
      <alignment horizontal="left" vertical="center" readingOrder="1"/>
    </xf>
    <xf numFmtId="166" fontId="0" fillId="0" borderId="0" xfId="4" applyNumberFormat="1" applyFont="1"/>
    <xf numFmtId="166" fontId="0" fillId="0" borderId="0" xfId="0" applyNumberFormat="1"/>
    <xf numFmtId="9" fontId="0" fillId="0" borderId="0" xfId="3" applyFont="1"/>
    <xf numFmtId="10" fontId="0" fillId="0" borderId="0" xfId="3" applyNumberFormat="1" applyFont="1"/>
    <xf numFmtId="0" fontId="6" fillId="0" borderId="0" xfId="0" applyFont="1"/>
    <xf numFmtId="0" fontId="0" fillId="0" borderId="3" xfId="0" applyBorder="1"/>
    <xf numFmtId="3" fontId="0" fillId="0" borderId="7" xfId="0" applyNumberFormat="1" applyBorder="1"/>
    <xf numFmtId="3" fontId="0" fillId="0" borderId="3" xfId="0" applyNumberFormat="1" applyBorder="1"/>
    <xf numFmtId="0" fontId="0" fillId="0" borderId="4" xfId="0" applyBorder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3" fontId="0" fillId="0" borderId="3" xfId="1" applyNumberFormat="1" applyFont="1" applyFill="1" applyBorder="1"/>
    <xf numFmtId="0" fontId="0" fillId="0" borderId="1" xfId="0" applyBorder="1" applyAlignment="1">
      <alignment horizontal="center" vertical="center" wrapText="1"/>
    </xf>
    <xf numFmtId="0" fontId="2" fillId="0" borderId="0" xfId="0" applyFont="1"/>
    <xf numFmtId="0" fontId="0" fillId="0" borderId="9" xfId="0" applyBorder="1"/>
    <xf numFmtId="0" fontId="0" fillId="0" borderId="10" xfId="0" applyBorder="1"/>
    <xf numFmtId="0" fontId="0" fillId="0" borderId="10" xfId="0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3" fontId="5" fillId="0" borderId="0" xfId="0" applyNumberFormat="1" applyFont="1" applyAlignment="1">
      <alignment horizontal="right" wrapText="1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right"/>
    </xf>
    <xf numFmtId="3" fontId="0" fillId="0" borderId="0" xfId="0" applyNumberFormat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</cellXfs>
  <cellStyles count="5">
    <cellStyle name="Migliaia" xfId="2" builtinId="3"/>
    <cellStyle name="Migliaia 2" xfId="1" xr:uid="{00000000-0005-0000-0000-000001000000}"/>
    <cellStyle name="Migliaia 3" xfId="4" xr:uid="{00000000-0005-0000-0000-000002000000}"/>
    <cellStyle name="Normale" xfId="0" builtinId="0"/>
    <cellStyle name="Percentual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464197012583879E-2"/>
          <c:y val="0.20468230221491859"/>
          <c:w val="0.92081515908095135"/>
          <c:h val="0.684257480582407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'f2'!$G$22</c:f>
              <c:strCache>
                <c:ptCount val="1"/>
                <c:pt idx="0">
                  <c:v>FNVA/AWU (€)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'f2'!$A$23:$A$34</c:f>
              <c:strCache>
                <c:ptCount val="12"/>
                <c:pt idx="0">
                  <c:v>(1) &lt;=1ha</c:v>
                </c:pt>
                <c:pt idx="1">
                  <c:v>(2) 1-2ha</c:v>
                </c:pt>
                <c:pt idx="2">
                  <c:v>(3) 2-5ha</c:v>
                </c:pt>
                <c:pt idx="3">
                  <c:v>(4) 5-10ha</c:v>
                </c:pt>
                <c:pt idx="4">
                  <c:v>(5) 10-20ha</c:v>
                </c:pt>
                <c:pt idx="5">
                  <c:v>(6) 20-30ha</c:v>
                </c:pt>
                <c:pt idx="6">
                  <c:v>(7) 30-50ha</c:v>
                </c:pt>
                <c:pt idx="7">
                  <c:v>(8) 50-75ha</c:v>
                </c:pt>
                <c:pt idx="8">
                  <c:v>(9) 75-100ha</c:v>
                </c:pt>
                <c:pt idx="9">
                  <c:v>(10) 100-150ha</c:v>
                </c:pt>
                <c:pt idx="10">
                  <c:v>(11) &gt;150ha</c:v>
                </c:pt>
                <c:pt idx="11">
                  <c:v>Totale</c:v>
                </c:pt>
              </c:strCache>
            </c:strRef>
          </c:cat>
          <c:val>
            <c:numRef>
              <c:f>'f2'!$G$23:$G$34</c:f>
              <c:numCache>
                <c:formatCode>_-* #,##0\ [$€-410]_-;\-* #,##0\ [$€-410]_-;_-* "-"??\ [$€-410]_-;_-@_-</c:formatCode>
                <c:ptCount val="12"/>
                <c:pt idx="0">
                  <c:v>17171.368335921365</c:v>
                </c:pt>
                <c:pt idx="1">
                  <c:v>19033.224386681486</c:v>
                </c:pt>
                <c:pt idx="2">
                  <c:v>18573.305454338959</c:v>
                </c:pt>
                <c:pt idx="3">
                  <c:v>21057.870288332713</c:v>
                </c:pt>
                <c:pt idx="4">
                  <c:v>25680.163040452582</c:v>
                </c:pt>
                <c:pt idx="5">
                  <c:v>31981.960198211909</c:v>
                </c:pt>
                <c:pt idx="6">
                  <c:v>38446.241278964299</c:v>
                </c:pt>
                <c:pt idx="7">
                  <c:v>45564.682806102639</c:v>
                </c:pt>
                <c:pt idx="8">
                  <c:v>49518.845737541713</c:v>
                </c:pt>
                <c:pt idx="9">
                  <c:v>58952.447754815279</c:v>
                </c:pt>
                <c:pt idx="10">
                  <c:v>59716.282672714406</c:v>
                </c:pt>
                <c:pt idx="11">
                  <c:v>30717.401049087621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1-4614-B64A-7A8644947745}"/>
            </c:ext>
          </c:extLst>
        </c:ser>
        <c:ser>
          <c:idx val="1"/>
          <c:order val="1"/>
          <c:tx>
            <c:strRef>
              <c:f>'f2'!$H$22</c:f>
              <c:strCache>
                <c:ptCount val="1"/>
                <c:pt idx="0">
                  <c:v>FNVA-noSUBS/AWU (€)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'f2'!$A$23:$A$34</c:f>
              <c:strCache>
                <c:ptCount val="12"/>
                <c:pt idx="0">
                  <c:v>(1) &lt;=1ha</c:v>
                </c:pt>
                <c:pt idx="1">
                  <c:v>(2) 1-2ha</c:v>
                </c:pt>
                <c:pt idx="2">
                  <c:v>(3) 2-5ha</c:v>
                </c:pt>
                <c:pt idx="3">
                  <c:v>(4) 5-10ha</c:v>
                </c:pt>
                <c:pt idx="4">
                  <c:v>(5) 10-20ha</c:v>
                </c:pt>
                <c:pt idx="5">
                  <c:v>(6) 20-30ha</c:v>
                </c:pt>
                <c:pt idx="6">
                  <c:v>(7) 30-50ha</c:v>
                </c:pt>
                <c:pt idx="7">
                  <c:v>(8) 50-75ha</c:v>
                </c:pt>
                <c:pt idx="8">
                  <c:v>(9) 75-100ha</c:v>
                </c:pt>
                <c:pt idx="9">
                  <c:v>(10) 100-150ha</c:v>
                </c:pt>
                <c:pt idx="10">
                  <c:v>(11) &gt;150ha</c:v>
                </c:pt>
                <c:pt idx="11">
                  <c:v>Totale</c:v>
                </c:pt>
              </c:strCache>
            </c:strRef>
          </c:cat>
          <c:val>
            <c:numRef>
              <c:f>'f2'!$H$23:$H$34</c:f>
              <c:numCache>
                <c:formatCode>_-* #,##0\ [$€-410]_-;\-* #,##0\ [$€-410]_-;_-* "-"??\ [$€-410]_-;_-@_-</c:formatCode>
                <c:ptCount val="12"/>
                <c:pt idx="0">
                  <c:v>15477.346935096784</c:v>
                </c:pt>
                <c:pt idx="1">
                  <c:v>17473.141712473156</c:v>
                </c:pt>
                <c:pt idx="2">
                  <c:v>15983.037891174574</c:v>
                </c:pt>
                <c:pt idx="3">
                  <c:v>16718.134364466565</c:v>
                </c:pt>
                <c:pt idx="4">
                  <c:v>19187.327490418273</c:v>
                </c:pt>
                <c:pt idx="5">
                  <c:v>23454.318790623773</c:v>
                </c:pt>
                <c:pt idx="6">
                  <c:v>27693.392657407847</c:v>
                </c:pt>
                <c:pt idx="7">
                  <c:v>31616.68713917815</c:v>
                </c:pt>
                <c:pt idx="8">
                  <c:v>32200.275007884546</c:v>
                </c:pt>
                <c:pt idx="9">
                  <c:v>39972.483843700138</c:v>
                </c:pt>
                <c:pt idx="10">
                  <c:v>35072.752000657558</c:v>
                </c:pt>
                <c:pt idx="11">
                  <c:v>22437.703795026766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1-4614-B64A-7A8644947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axId val="349690208"/>
        <c:axId val="349703104"/>
      </c:barChart>
      <c:lineChart>
        <c:grouping val="standard"/>
        <c:varyColors val="0"/>
        <c:ser>
          <c:idx val="2"/>
          <c:order val="2"/>
          <c:tx>
            <c:strRef>
              <c:f>'f2'!$I$22</c:f>
              <c:strCache>
                <c:ptCount val="1"/>
                <c:pt idx="0">
                  <c:v>Wage-OS (€)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6.6912017756658292E-3"/>
                  <c:y val="-2.9831660176518865E-2"/>
                </c:manualLayout>
              </c:layout>
              <c:spPr>
                <a:solidFill>
                  <a:schemeClr val="accent4">
                    <a:lumMod val="20000"/>
                    <a:lumOff val="80000"/>
                  </a:scheme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961-4614-B64A-7A86449477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'f2'!$A$23:$A$34</c:f>
              <c:strCache>
                <c:ptCount val="12"/>
                <c:pt idx="0">
                  <c:v>(1) &lt;=1ha</c:v>
                </c:pt>
                <c:pt idx="1">
                  <c:v>(2) 1-2ha</c:v>
                </c:pt>
                <c:pt idx="2">
                  <c:v>(3) 2-5ha</c:v>
                </c:pt>
                <c:pt idx="3">
                  <c:v>(4) 5-10ha</c:v>
                </c:pt>
                <c:pt idx="4">
                  <c:v>(5) 10-20ha</c:v>
                </c:pt>
                <c:pt idx="5">
                  <c:v>(6) 20-30ha</c:v>
                </c:pt>
                <c:pt idx="6">
                  <c:v>(7) 30-50ha</c:v>
                </c:pt>
                <c:pt idx="7">
                  <c:v>(8) 50-75ha</c:v>
                </c:pt>
                <c:pt idx="8">
                  <c:v>(9) 75-100ha</c:v>
                </c:pt>
                <c:pt idx="9">
                  <c:v>(10) 100-150ha</c:v>
                </c:pt>
                <c:pt idx="10">
                  <c:v>(11) &gt;150ha</c:v>
                </c:pt>
                <c:pt idx="11">
                  <c:v>Totale</c:v>
                </c:pt>
              </c:strCache>
            </c:strRef>
          </c:cat>
          <c:val>
            <c:numRef>
              <c:f>'f2'!$I$23:$I$34</c:f>
              <c:numCache>
                <c:formatCode>_-* #,##0\ [$€-410]_-;\-* #,##0\ [$€-410]_-;_-* "-"??\ [$€-410]_-;_-@_-</c:formatCode>
                <c:ptCount val="12"/>
                <c:pt idx="0">
                  <c:v>29352</c:v>
                </c:pt>
                <c:pt idx="1">
                  <c:v>29352</c:v>
                </c:pt>
                <c:pt idx="2">
                  <c:v>29352</c:v>
                </c:pt>
                <c:pt idx="3">
                  <c:v>29352</c:v>
                </c:pt>
                <c:pt idx="4">
                  <c:v>29352</c:v>
                </c:pt>
                <c:pt idx="5">
                  <c:v>29352</c:v>
                </c:pt>
                <c:pt idx="6">
                  <c:v>29352</c:v>
                </c:pt>
                <c:pt idx="7">
                  <c:v>29352</c:v>
                </c:pt>
                <c:pt idx="8">
                  <c:v>29352</c:v>
                </c:pt>
                <c:pt idx="9">
                  <c:v>29352</c:v>
                </c:pt>
                <c:pt idx="10">
                  <c:v>29352</c:v>
                </c:pt>
                <c:pt idx="11">
                  <c:v>29352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61-4614-B64A-7A8644947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9690208"/>
        <c:axId val="349703104"/>
      </c:lineChart>
      <c:scatterChart>
        <c:scatterStyle val="lineMarker"/>
        <c:varyColors val="0"/>
        <c:ser>
          <c:idx val="3"/>
          <c:order val="3"/>
          <c:tx>
            <c:strRef>
              <c:f>'f2'!$J$22</c:f>
              <c:strCache>
                <c:ptCount val="1"/>
                <c:pt idx="0">
                  <c:v>Farms (%)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C00000"/>
              </a:solidFill>
              <a:ln>
                <a:noFill/>
              </a:ln>
              <a:effectLst/>
            </c:spPr>
          </c:marker>
          <c:yVal>
            <c:numRef>
              <c:f>'f2'!$J$23:$J$33</c:f>
              <c:numCache>
                <c:formatCode>0%</c:formatCode>
                <c:ptCount val="11"/>
                <c:pt idx="0">
                  <c:v>7.8188542109725589E-3</c:v>
                </c:pt>
                <c:pt idx="1">
                  <c:v>2.1985023612934151E-2</c:v>
                </c:pt>
                <c:pt idx="2">
                  <c:v>0.16420042462153916</c:v>
                </c:pt>
                <c:pt idx="3">
                  <c:v>0.25322073708885223</c:v>
                </c:pt>
                <c:pt idx="4">
                  <c:v>0.25061824965812107</c:v>
                </c:pt>
                <c:pt idx="5">
                  <c:v>0.10385571930061485</c:v>
                </c:pt>
                <c:pt idx="6">
                  <c:v>9.6734528801515701E-2</c:v>
                </c:pt>
                <c:pt idx="7">
                  <c:v>4.4162319374422158E-2</c:v>
                </c:pt>
                <c:pt idx="8">
                  <c:v>2.0690730700042289E-2</c:v>
                </c:pt>
                <c:pt idx="9">
                  <c:v>2.0476648982029971E-2</c:v>
                </c:pt>
                <c:pt idx="10">
                  <c:v>1.6236763648955828E-2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961-4614-B64A-7A8644947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3279152"/>
        <c:axId val="1193284144"/>
      </c:scatterChart>
      <c:catAx>
        <c:axId val="349690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49703104"/>
        <c:crosses val="autoZero"/>
        <c:auto val="1"/>
        <c:lblAlgn val="ctr"/>
        <c:lblOffset val="100"/>
        <c:noMultiLvlLbl val="0"/>
      </c:catAx>
      <c:valAx>
        <c:axId val="349703104"/>
        <c:scaling>
          <c:orientation val="minMax"/>
          <c:max val="6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_-* #,##0\ [$€-410]_-;\-* #,##0\ [$€-410]_-;_-* &quot;-&quot;??\ [$€-410]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49690208"/>
        <c:crosses val="autoZero"/>
        <c:crossBetween val="between"/>
        <c:majorUnit val="5000"/>
      </c:valAx>
      <c:valAx>
        <c:axId val="1193284144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93279152"/>
        <c:crosses val="max"/>
        <c:crossBetween val="midCat"/>
      </c:valAx>
      <c:valAx>
        <c:axId val="1193279152"/>
        <c:scaling>
          <c:orientation val="minMax"/>
        </c:scaling>
        <c:delete val="1"/>
        <c:axPos val="b"/>
        <c:majorTickMark val="out"/>
        <c:minorTickMark val="none"/>
        <c:tickLblPos val="nextTo"/>
        <c:crossAx val="1193284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7789035153993524"/>
          <c:y val="0.12548699598000765"/>
          <c:w val="0.52569970206635941"/>
          <c:h val="5.49009413246519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A7B-4171-8011-176469CE463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A7B-4171-8011-176469CE463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A7B-4171-8011-176469CE463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A7B-4171-8011-176469CE463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A7B-4171-8011-176469CE463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A7B-4171-8011-176469CE463E}"/>
              </c:ext>
            </c:extLst>
          </c:dPt>
          <c:dLbls>
            <c:dLbl>
              <c:idx val="5"/>
              <c:layout>
                <c:manualLayout>
                  <c:x val="-0.13800492579305565"/>
                  <c:y val="9.988167997650382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A7B-4171-8011-176469CE46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'f3'!$A$3:$A$8</c:f>
              <c:strCache>
                <c:ptCount val="6"/>
                <c:pt idx="0">
                  <c:v>Ecoschemi prduzioni vegetali</c:v>
                </c:pt>
                <c:pt idx="1">
                  <c:v>Interventi agrosilvo-ambientali</c:v>
                </c:pt>
                <c:pt idx="2">
                  <c:v>Agricoltura biologica</c:v>
                </c:pt>
                <c:pt idx="3">
                  <c:v>Indennità compensative</c:v>
                </c:pt>
                <c:pt idx="4">
                  <c:v>Ecoschema benessere animale + Benessere animale SR</c:v>
                </c:pt>
                <c:pt idx="5">
                  <c:v>Investimenti a finalità ambientale produttivi e non</c:v>
                </c:pt>
              </c:strCache>
            </c:strRef>
          </c:cat>
          <c:val>
            <c:numRef>
              <c:f>'f3'!$B$3:$B$8</c:f>
              <c:numCache>
                <c:formatCode>#,##0.00</c:formatCode>
                <c:ptCount val="6"/>
                <c:pt idx="0">
                  <c:v>2585376152.2000008</c:v>
                </c:pt>
                <c:pt idx="1">
                  <c:v>1858535363.8822415</c:v>
                </c:pt>
                <c:pt idx="2">
                  <c:v>2108848322.4900002</c:v>
                </c:pt>
                <c:pt idx="3">
                  <c:v>1495136002.7031012</c:v>
                </c:pt>
                <c:pt idx="4">
                  <c:v>2420481285.0500002</c:v>
                </c:pt>
                <c:pt idx="5">
                  <c:v>704676151.64318538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A7B-4171-8011-176469CE463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2</xdr:row>
          <xdr:rowOff>45720</xdr:rowOff>
        </xdr:from>
        <xdr:to>
          <xdr:col>10</xdr:col>
          <xdr:colOff>60960</xdr:colOff>
          <xdr:row>21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37</xdr:row>
      <xdr:rowOff>9978</xdr:rowOff>
    </xdr:from>
    <xdr:to>
      <xdr:col>8</xdr:col>
      <xdr:colOff>777874</xdr:colOff>
      <xdr:row>63</xdr:row>
      <xdr:rowOff>47625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27304</xdr:colOff>
      <xdr:row>2</xdr:row>
      <xdr:rowOff>21590</xdr:rowOff>
    </xdr:from>
    <xdr:to>
      <xdr:col>12</xdr:col>
      <xdr:colOff>176530</xdr:colOff>
      <xdr:row>21</xdr:row>
      <xdr:rowOff>97790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PowerPoint_Slide.sld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3"/>
  <sheetViews>
    <sheetView tabSelected="1" workbookViewId="0">
      <selection activeCell="A2" sqref="A2"/>
    </sheetView>
  </sheetViews>
  <sheetFormatPr defaultRowHeight="14.4" x14ac:dyDescent="0.3"/>
  <sheetData>
    <row r="1" spans="1:1" x14ac:dyDescent="0.3">
      <c r="A1" s="33" t="s">
        <v>85</v>
      </c>
    </row>
    <row r="23" spans="1:1" x14ac:dyDescent="0.3">
      <c r="A23" t="s">
        <v>123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owerPoint.Slide.12" shapeId="3073" r:id="rId4">
          <objectPr defaultSize="0" r:id="rId5">
            <anchor moveWithCells="1">
              <from>
                <xdr:col>0</xdr:col>
                <xdr:colOff>60960</xdr:colOff>
                <xdr:row>2</xdr:row>
                <xdr:rowOff>45720</xdr:rowOff>
              </from>
              <to>
                <xdr:col>10</xdr:col>
                <xdr:colOff>60960</xdr:colOff>
                <xdr:row>21</xdr:row>
                <xdr:rowOff>0</xdr:rowOff>
              </to>
            </anchor>
          </objectPr>
        </oleObject>
      </mc:Choice>
      <mc:Fallback>
        <oleObject progId="PowerPoint.Slide.12" shapeId="30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1"/>
  <sheetViews>
    <sheetView zoomScale="70" zoomScaleNormal="70" workbookViewId="0">
      <selection activeCell="A2" sqref="A2"/>
    </sheetView>
  </sheetViews>
  <sheetFormatPr defaultRowHeight="14.4" x14ac:dyDescent="0.3"/>
  <cols>
    <col min="1" max="1" width="81.44140625" bestFit="1" customWidth="1"/>
    <col min="2" max="2" width="19.6640625" bestFit="1" customWidth="1"/>
    <col min="3" max="3" width="21.44140625" customWidth="1"/>
    <col min="4" max="4" width="20.109375" bestFit="1" customWidth="1"/>
    <col min="5" max="5" width="23.33203125" style="10" customWidth="1"/>
    <col min="6" max="6" width="23" style="10" customWidth="1"/>
    <col min="7" max="7" width="19.88671875" bestFit="1" customWidth="1"/>
  </cols>
  <sheetData>
    <row r="1" spans="1:6" x14ac:dyDescent="0.3">
      <c r="A1" t="s">
        <v>84</v>
      </c>
    </row>
    <row r="3" spans="1:6" x14ac:dyDescent="0.3">
      <c r="F3" s="4" t="s">
        <v>138</v>
      </c>
    </row>
    <row r="4" spans="1:6" s="9" customFormat="1" x14ac:dyDescent="0.3">
      <c r="A4" s="8"/>
      <c r="B4" s="46" t="s">
        <v>12</v>
      </c>
      <c r="C4" s="46" t="s">
        <v>25</v>
      </c>
      <c r="D4" s="46" t="s">
        <v>26</v>
      </c>
      <c r="E4" s="46" t="s">
        <v>16</v>
      </c>
      <c r="F4" s="46" t="s">
        <v>15</v>
      </c>
    </row>
    <row r="5" spans="1:6" x14ac:dyDescent="0.3">
      <c r="A5" s="2" t="s">
        <v>21</v>
      </c>
      <c r="B5" s="18">
        <v>8451602212</v>
      </c>
      <c r="C5" s="2">
        <v>0</v>
      </c>
      <c r="D5" s="22">
        <f>+B5+C5</f>
        <v>8451602212</v>
      </c>
      <c r="E5" s="62" t="s">
        <v>17</v>
      </c>
      <c r="F5" s="62" t="s">
        <v>17</v>
      </c>
    </row>
    <row r="6" spans="1:6" x14ac:dyDescent="0.3">
      <c r="A6" s="2" t="s">
        <v>22</v>
      </c>
      <c r="B6" s="18">
        <v>1760750460.7</v>
      </c>
      <c r="C6" s="2">
        <v>0</v>
      </c>
      <c r="D6" s="22">
        <f t="shared" ref="D6:D19" si="0">+B6+C6</f>
        <v>1760750460.7</v>
      </c>
      <c r="E6" s="63"/>
      <c r="F6" s="63"/>
    </row>
    <row r="7" spans="1:6" x14ac:dyDescent="0.3">
      <c r="A7" s="2" t="s">
        <v>23</v>
      </c>
      <c r="B7" s="18">
        <v>352150092</v>
      </c>
      <c r="C7" s="2">
        <v>0</v>
      </c>
      <c r="D7" s="22">
        <f t="shared" si="0"/>
        <v>352150092</v>
      </c>
      <c r="E7" s="63"/>
      <c r="F7" s="63"/>
    </row>
    <row r="8" spans="1:6" x14ac:dyDescent="0.3">
      <c r="A8" s="2" t="s">
        <v>11</v>
      </c>
      <c r="B8" s="18">
        <v>4401876152.2000008</v>
      </c>
      <c r="C8" s="2">
        <v>0</v>
      </c>
      <c r="D8" s="22">
        <f t="shared" si="0"/>
        <v>4401876152.2000008</v>
      </c>
      <c r="E8" s="63"/>
      <c r="F8" s="63"/>
    </row>
    <row r="9" spans="1:6" x14ac:dyDescent="0.3">
      <c r="A9" s="6" t="s">
        <v>10</v>
      </c>
      <c r="B9" s="19">
        <v>2641125689</v>
      </c>
      <c r="C9" s="6">
        <v>0</v>
      </c>
      <c r="D9" s="19">
        <f>SUM(D11:D13)</f>
        <v>2641125689.5616603</v>
      </c>
      <c r="E9" s="63"/>
      <c r="F9" s="63"/>
    </row>
    <row r="10" spans="1:6" x14ac:dyDescent="0.3">
      <c r="A10" s="39" t="s">
        <v>124</v>
      </c>
      <c r="B10" s="40"/>
      <c r="C10" s="39"/>
      <c r="D10" s="40"/>
      <c r="E10" s="63"/>
      <c r="F10" s="63"/>
    </row>
    <row r="11" spans="1:6" x14ac:dyDescent="0.3">
      <c r="A11" s="43" t="s">
        <v>144</v>
      </c>
      <c r="B11" s="20">
        <v>1190267311.3856602</v>
      </c>
      <c r="C11" s="5">
        <v>0</v>
      </c>
      <c r="D11" s="20">
        <f t="shared" si="0"/>
        <v>1190267311.3856602</v>
      </c>
      <c r="E11" s="63"/>
      <c r="F11" s="63"/>
    </row>
    <row r="12" spans="1:6" x14ac:dyDescent="0.3">
      <c r="A12" s="43" t="s">
        <v>145</v>
      </c>
      <c r="B12" s="20">
        <v>1098708286</v>
      </c>
      <c r="C12" s="5">
        <v>0</v>
      </c>
      <c r="D12" s="20">
        <f t="shared" si="0"/>
        <v>1098708286</v>
      </c>
      <c r="E12" s="63"/>
      <c r="F12" s="63"/>
    </row>
    <row r="13" spans="1:6" x14ac:dyDescent="0.3">
      <c r="A13" s="44" t="s">
        <v>146</v>
      </c>
      <c r="B13" s="21">
        <v>352150092.17600006</v>
      </c>
      <c r="C13" s="3">
        <v>0</v>
      </c>
      <c r="D13" s="21">
        <f t="shared" si="0"/>
        <v>352150092.17600006</v>
      </c>
      <c r="E13" s="63"/>
      <c r="F13" s="64"/>
    </row>
    <row r="14" spans="1:6" x14ac:dyDescent="0.3">
      <c r="A14" s="6" t="s">
        <v>9</v>
      </c>
      <c r="B14" s="16">
        <f>+B16+B17+B18+B19+B20</f>
        <v>3199799225</v>
      </c>
      <c r="C14" s="6">
        <v>0</v>
      </c>
      <c r="D14" s="16">
        <f>SUM(D16:D20)</f>
        <v>3258445599</v>
      </c>
      <c r="E14" s="63"/>
      <c r="F14" s="11"/>
    </row>
    <row r="15" spans="1:6" x14ac:dyDescent="0.3">
      <c r="A15" s="39" t="s">
        <v>124</v>
      </c>
      <c r="B15" s="41"/>
      <c r="C15" s="39"/>
      <c r="D15" s="41"/>
      <c r="E15" s="63"/>
      <c r="F15" s="42"/>
    </row>
    <row r="16" spans="1:6" x14ac:dyDescent="0.3">
      <c r="A16" s="43" t="s">
        <v>125</v>
      </c>
      <c r="B16" s="23">
        <v>168750000</v>
      </c>
      <c r="C16" s="5">
        <v>0</v>
      </c>
      <c r="D16" s="23">
        <f t="shared" si="0"/>
        <v>168750000</v>
      </c>
      <c r="E16" s="63"/>
      <c r="F16" s="62" t="s">
        <v>17</v>
      </c>
    </row>
    <row r="17" spans="1:6" ht="16.2" x14ac:dyDescent="0.3">
      <c r="A17" s="43" t="s">
        <v>147</v>
      </c>
      <c r="B17" s="24">
        <v>1457000000</v>
      </c>
      <c r="C17" s="5">
        <v>0</v>
      </c>
      <c r="D17" s="24">
        <f t="shared" si="0"/>
        <v>1457000000</v>
      </c>
      <c r="E17" s="63"/>
      <c r="F17" s="63"/>
    </row>
    <row r="18" spans="1:6" x14ac:dyDescent="0.3">
      <c r="A18" s="43" t="s">
        <v>126</v>
      </c>
      <c r="B18" s="27">
        <v>30000000</v>
      </c>
      <c r="C18" s="5">
        <v>0</v>
      </c>
      <c r="D18" s="27">
        <f t="shared" si="0"/>
        <v>30000000</v>
      </c>
      <c r="E18" s="63"/>
      <c r="F18" s="64"/>
    </row>
    <row r="19" spans="1:6" x14ac:dyDescent="0.3">
      <c r="A19" s="43" t="s">
        <v>127</v>
      </c>
      <c r="B19" s="27">
        <v>1518915000</v>
      </c>
      <c r="C19" s="5">
        <v>0</v>
      </c>
      <c r="D19" s="27">
        <f t="shared" si="0"/>
        <v>1518915000</v>
      </c>
      <c r="E19" s="63"/>
      <c r="F19" s="62" t="s">
        <v>18</v>
      </c>
    </row>
    <row r="20" spans="1:6" x14ac:dyDescent="0.3">
      <c r="A20" s="44" t="s">
        <v>128</v>
      </c>
      <c r="B20" s="17">
        <v>25134225</v>
      </c>
      <c r="C20" s="28">
        <f>+D20-B20</f>
        <v>58646374</v>
      </c>
      <c r="D20" s="17">
        <v>83780599</v>
      </c>
      <c r="E20" s="64"/>
      <c r="F20" s="64"/>
    </row>
    <row r="21" spans="1:6" ht="15" customHeight="1" x14ac:dyDescent="0.3">
      <c r="A21" s="2" t="s">
        <v>8</v>
      </c>
      <c r="B21" s="29">
        <v>2099424430.5254402</v>
      </c>
      <c r="C21" s="22">
        <f>+D21-B21</f>
        <v>2471940540.4545593</v>
      </c>
      <c r="D21" s="29">
        <v>4571364970.9799995</v>
      </c>
      <c r="E21" s="60" t="s">
        <v>20</v>
      </c>
      <c r="F21" s="62" t="s">
        <v>18</v>
      </c>
    </row>
    <row r="22" spans="1:6" x14ac:dyDescent="0.3">
      <c r="A22" s="2" t="s">
        <v>7</v>
      </c>
      <c r="B22" s="29">
        <v>664707135.67861724</v>
      </c>
      <c r="C22" s="22">
        <f t="shared" ref="C22:C32" si="1">+D22-B22</f>
        <v>795444422.28448391</v>
      </c>
      <c r="D22" s="29">
        <v>1460151557.9631011</v>
      </c>
      <c r="E22" s="61"/>
      <c r="F22" s="63"/>
    </row>
    <row r="23" spans="1:6" x14ac:dyDescent="0.3">
      <c r="A23" s="2" t="s">
        <v>6</v>
      </c>
      <c r="B23" s="29">
        <v>14298069.00918</v>
      </c>
      <c r="C23" s="22">
        <f t="shared" si="1"/>
        <v>20686375.73082</v>
      </c>
      <c r="D23" s="29">
        <v>34984444.740000002</v>
      </c>
      <c r="E23" s="61"/>
      <c r="F23" s="63"/>
    </row>
    <row r="24" spans="1:6" x14ac:dyDescent="0.3">
      <c r="A24" s="2" t="s">
        <v>5</v>
      </c>
      <c r="B24" s="29">
        <v>1937719597.0395954</v>
      </c>
      <c r="C24" s="22">
        <f t="shared" si="1"/>
        <v>2353417260.0034056</v>
      </c>
      <c r="D24" s="29">
        <v>4291136857.0430007</v>
      </c>
      <c r="E24" s="61"/>
      <c r="F24" s="63"/>
    </row>
    <row r="25" spans="1:6" x14ac:dyDescent="0.3">
      <c r="A25" s="2" t="s">
        <v>4</v>
      </c>
      <c r="B25" s="29">
        <v>339969101.22515965</v>
      </c>
      <c r="C25" s="22">
        <f t="shared" si="1"/>
        <v>416367831.46390605</v>
      </c>
      <c r="D25" s="29">
        <v>756336932.68906569</v>
      </c>
      <c r="E25" s="65"/>
      <c r="F25" s="64"/>
    </row>
    <row r="26" spans="1:6" x14ac:dyDescent="0.3">
      <c r="A26" s="2" t="s">
        <v>3</v>
      </c>
      <c r="B26" s="29">
        <v>1287858324.0594182</v>
      </c>
      <c r="C26" s="22">
        <f t="shared" si="1"/>
        <v>1586808463.441206</v>
      </c>
      <c r="D26" s="29">
        <v>2874666787.5006242</v>
      </c>
      <c r="E26" s="11" t="s">
        <v>17</v>
      </c>
      <c r="F26" s="11" t="s">
        <v>17</v>
      </c>
    </row>
    <row r="27" spans="1:6" ht="15" customHeight="1" x14ac:dyDescent="0.3">
      <c r="A27" s="6" t="s">
        <v>2</v>
      </c>
      <c r="B27" s="30">
        <v>591241303.71000004</v>
      </c>
      <c r="C27" s="30">
        <f>+D27-B27</f>
        <v>717498936.95000005</v>
      </c>
      <c r="D27" s="30">
        <v>1308740240.6600001</v>
      </c>
      <c r="E27" s="60" t="s">
        <v>20</v>
      </c>
      <c r="F27" s="62" t="s">
        <v>18</v>
      </c>
    </row>
    <row r="28" spans="1:6" ht="15" customHeight="1" x14ac:dyDescent="0.3">
      <c r="A28" s="39" t="s">
        <v>124</v>
      </c>
      <c r="B28" s="45"/>
      <c r="C28" s="45"/>
      <c r="D28" s="45"/>
      <c r="E28" s="61"/>
      <c r="F28" s="63"/>
    </row>
    <row r="29" spans="1:6" s="4" customFormat="1" x14ac:dyDescent="0.3">
      <c r="A29" s="43" t="s">
        <v>129</v>
      </c>
      <c r="B29" s="31">
        <v>413611479.82999998</v>
      </c>
      <c r="C29" s="31">
        <f t="shared" si="1"/>
        <v>494855833.40000004</v>
      </c>
      <c r="D29" s="31">
        <v>908467313.23000002</v>
      </c>
      <c r="E29" s="61"/>
      <c r="F29" s="63"/>
    </row>
    <row r="30" spans="1:6" x14ac:dyDescent="0.3">
      <c r="A30" s="44" t="s">
        <v>130</v>
      </c>
      <c r="B30" s="32">
        <v>57591788.829999998</v>
      </c>
      <c r="C30" s="32">
        <f t="shared" si="1"/>
        <v>74045554.719999999</v>
      </c>
      <c r="D30" s="32">
        <v>131637343.55</v>
      </c>
      <c r="E30" s="61"/>
      <c r="F30" s="63"/>
    </row>
    <row r="31" spans="1:6" x14ac:dyDescent="0.3">
      <c r="A31" s="2" t="s">
        <v>1</v>
      </c>
      <c r="B31" s="29">
        <v>96790674.719999999</v>
      </c>
      <c r="C31" s="29">
        <f t="shared" si="1"/>
        <v>125401752.94999999</v>
      </c>
      <c r="D31" s="29">
        <v>222192427.66999999</v>
      </c>
      <c r="E31" s="61"/>
      <c r="F31" s="63"/>
    </row>
    <row r="32" spans="1:6" x14ac:dyDescent="0.3">
      <c r="A32" s="2" t="s">
        <v>142</v>
      </c>
      <c r="B32" s="12">
        <f>188139407.034607+40000000</f>
        <v>228139407.03460699</v>
      </c>
      <c r="C32" s="29">
        <f t="shared" si="1"/>
        <v>263987165.79317063</v>
      </c>
      <c r="D32" s="29">
        <v>492126572.82777762</v>
      </c>
      <c r="E32" s="11" t="s">
        <v>17</v>
      </c>
      <c r="F32" s="11" t="s">
        <v>19</v>
      </c>
    </row>
    <row r="33" spans="1:5" x14ac:dyDescent="0.3">
      <c r="A33" s="1" t="s">
        <v>24</v>
      </c>
      <c r="B33" s="13">
        <f>+B21+B22+B23+B24+B25+B26+B27+B31+B32+$B5+$B6+$B7+$B8+$B9+$B14</f>
        <v>28067451873.90202</v>
      </c>
      <c r="C33" s="13">
        <f>+D33-B33</f>
        <v>8810199123.633213</v>
      </c>
      <c r="D33" s="13">
        <f>+D21+D22+D23+D24+D25+D26+D27+D31+D32+$D5+$D6+$D7+$D8+$D9+$D14</f>
        <v>36877650997.535233</v>
      </c>
    </row>
    <row r="34" spans="1:5" x14ac:dyDescent="0.3">
      <c r="B34" s="26"/>
      <c r="C34" s="26"/>
      <c r="D34" s="26"/>
    </row>
    <row r="35" spans="1:5" x14ac:dyDescent="0.3">
      <c r="B35" s="26"/>
      <c r="C35" s="26"/>
      <c r="D35" s="26"/>
    </row>
    <row r="36" spans="1:5" x14ac:dyDescent="0.3">
      <c r="A36" t="s">
        <v>143</v>
      </c>
      <c r="B36" s="26"/>
      <c r="C36" s="26"/>
      <c r="D36" s="26"/>
    </row>
    <row r="37" spans="1:5" x14ac:dyDescent="0.3">
      <c r="A37" t="s">
        <v>131</v>
      </c>
      <c r="B37" s="26"/>
      <c r="C37" s="26"/>
      <c r="D37" s="26"/>
    </row>
    <row r="38" spans="1:5" x14ac:dyDescent="0.3">
      <c r="C38" s="26"/>
      <c r="D38" s="26"/>
      <c r="E38" s="59"/>
    </row>
    <row r="39" spans="1:5" x14ac:dyDescent="0.3">
      <c r="C39" s="26"/>
      <c r="D39" s="26"/>
    </row>
    <row r="40" spans="1:5" x14ac:dyDescent="0.3">
      <c r="D40" s="14"/>
    </row>
    <row r="41" spans="1:5" x14ac:dyDescent="0.3">
      <c r="D41" s="15"/>
    </row>
  </sheetData>
  <mergeCells count="8">
    <mergeCell ref="E27:E31"/>
    <mergeCell ref="F27:F31"/>
    <mergeCell ref="E5:E20"/>
    <mergeCell ref="F5:F13"/>
    <mergeCell ref="F16:F18"/>
    <mergeCell ref="F19:F20"/>
    <mergeCell ref="E21:E25"/>
    <mergeCell ref="F21:F2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1"/>
  <sheetViews>
    <sheetView zoomScale="80" zoomScaleNormal="80" workbookViewId="0">
      <selection activeCell="A2" sqref="A2"/>
    </sheetView>
  </sheetViews>
  <sheetFormatPr defaultColWidth="8.88671875" defaultRowHeight="14.4" x14ac:dyDescent="0.3"/>
  <cols>
    <col min="1" max="1" width="51.109375" customWidth="1"/>
    <col min="2" max="2" width="18.5546875" customWidth="1"/>
    <col min="3" max="3" width="19.33203125" customWidth="1"/>
  </cols>
  <sheetData>
    <row r="1" spans="1:3" x14ac:dyDescent="0.3">
      <c r="A1" t="s">
        <v>63</v>
      </c>
    </row>
    <row r="3" spans="1:3" x14ac:dyDescent="0.3">
      <c r="C3" s="4" t="s">
        <v>138</v>
      </c>
    </row>
    <row r="4" spans="1:3" x14ac:dyDescent="0.3">
      <c r="A4" s="49"/>
      <c r="B4" s="50" t="s">
        <v>13</v>
      </c>
      <c r="C4" s="50" t="s">
        <v>14</v>
      </c>
    </row>
    <row r="6" spans="1:3" x14ac:dyDescent="0.3">
      <c r="A6" t="s">
        <v>64</v>
      </c>
      <c r="B6" s="15">
        <v>756397932</v>
      </c>
      <c r="C6" s="15">
        <v>307853958.324</v>
      </c>
    </row>
    <row r="7" spans="1:3" x14ac:dyDescent="0.3">
      <c r="A7" t="s">
        <v>65</v>
      </c>
      <c r="B7" s="15">
        <v>91845517</v>
      </c>
      <c r="C7" s="15">
        <v>37381125.419</v>
      </c>
    </row>
    <row r="8" spans="1:3" x14ac:dyDescent="0.3">
      <c r="A8" t="s">
        <v>66</v>
      </c>
      <c r="B8" s="15">
        <v>834485800.98280096</v>
      </c>
      <c r="C8" s="15">
        <v>339635721</v>
      </c>
    </row>
    <row r="9" spans="1:3" x14ac:dyDescent="0.3">
      <c r="A9" t="s">
        <v>68</v>
      </c>
      <c r="B9" s="15">
        <v>207037060.84506154</v>
      </c>
      <c r="C9" s="15">
        <v>84264083.763940006</v>
      </c>
    </row>
    <row r="10" spans="1:3" x14ac:dyDescent="0.3">
      <c r="A10" t="s">
        <v>133</v>
      </c>
      <c r="B10" s="15">
        <v>271866123</v>
      </c>
      <c r="C10" s="15">
        <v>110649512.06099999</v>
      </c>
    </row>
    <row r="11" spans="1:3" x14ac:dyDescent="0.3">
      <c r="A11" t="s">
        <v>132</v>
      </c>
      <c r="B11" s="15">
        <v>198960232.02658474</v>
      </c>
      <c r="C11" s="15">
        <v>80976814.434819981</v>
      </c>
    </row>
    <row r="12" spans="1:3" x14ac:dyDescent="0.3">
      <c r="A12" t="s">
        <v>140</v>
      </c>
      <c r="B12" s="15">
        <v>227593361</v>
      </c>
      <c r="C12" s="15">
        <v>92630498</v>
      </c>
    </row>
    <row r="13" spans="1:3" x14ac:dyDescent="0.3">
      <c r="A13" t="s">
        <v>67</v>
      </c>
      <c r="B13" s="15">
        <v>824564075.25952697</v>
      </c>
      <c r="C13" s="15">
        <v>335597578.10562742</v>
      </c>
    </row>
    <row r="14" spans="1:3" x14ac:dyDescent="0.3">
      <c r="A14" t="s">
        <v>69</v>
      </c>
      <c r="B14" s="15">
        <v>913219511.20000005</v>
      </c>
      <c r="C14" s="15">
        <v>371680341.08140004</v>
      </c>
    </row>
    <row r="15" spans="1:3" x14ac:dyDescent="0.3">
      <c r="A15" t="s">
        <v>70</v>
      </c>
      <c r="B15" s="15">
        <v>748813503.69000006</v>
      </c>
      <c r="C15" s="15">
        <v>304767096.00182998</v>
      </c>
    </row>
    <row r="16" spans="1:3" x14ac:dyDescent="0.3">
      <c r="A16" t="s">
        <v>71</v>
      </c>
      <c r="B16" s="15">
        <v>518602137</v>
      </c>
      <c r="C16" s="15">
        <v>220405908</v>
      </c>
    </row>
    <row r="17" spans="1:3" x14ac:dyDescent="0.3">
      <c r="A17" t="s">
        <v>72</v>
      </c>
      <c r="B17" s="15">
        <v>390875150.33000004</v>
      </c>
      <c r="C17" s="15">
        <v>166121938.89025</v>
      </c>
    </row>
    <row r="18" spans="1:3" x14ac:dyDescent="0.3">
      <c r="A18" t="s">
        <v>73</v>
      </c>
      <c r="B18" s="15">
        <v>602555923.99950433</v>
      </c>
      <c r="C18" s="15">
        <v>245240261.06914827</v>
      </c>
    </row>
    <row r="19" spans="1:3" x14ac:dyDescent="0.3">
      <c r="A19" t="s">
        <v>74</v>
      </c>
      <c r="B19" s="15">
        <v>354295621.18799686</v>
      </c>
      <c r="C19" s="15">
        <v>150575639.00489867</v>
      </c>
    </row>
    <row r="20" spans="1:3" x14ac:dyDescent="0.3">
      <c r="A20" t="s">
        <v>75</v>
      </c>
      <c r="B20" s="15">
        <v>157712920.79207918</v>
      </c>
      <c r="C20" s="15">
        <v>79645025</v>
      </c>
    </row>
    <row r="21" spans="1:3" x14ac:dyDescent="0.3">
      <c r="A21" t="s">
        <v>76</v>
      </c>
      <c r="B21" s="15">
        <v>1149605259.4075401</v>
      </c>
      <c r="C21" s="15">
        <v>580550656.00710785</v>
      </c>
    </row>
    <row r="22" spans="1:3" x14ac:dyDescent="0.3">
      <c r="A22" t="s">
        <v>77</v>
      </c>
      <c r="B22" s="15">
        <v>1184879283.02</v>
      </c>
      <c r="C22" s="15">
        <v>598364037.92509997</v>
      </c>
    </row>
    <row r="23" spans="1:3" x14ac:dyDescent="0.3">
      <c r="A23" t="s">
        <v>78</v>
      </c>
      <c r="B23" s="15">
        <v>452944740.58999997</v>
      </c>
      <c r="C23" s="15">
        <v>228737093.99869999</v>
      </c>
    </row>
    <row r="24" spans="1:3" x14ac:dyDescent="0.3">
      <c r="A24" t="s">
        <v>79</v>
      </c>
      <c r="B24" s="15">
        <v>781294584.13</v>
      </c>
      <c r="C24" s="15">
        <v>394553764.99565005</v>
      </c>
    </row>
    <row r="25" spans="1:3" x14ac:dyDescent="0.3">
      <c r="A25" t="s">
        <v>80</v>
      </c>
      <c r="B25" s="15">
        <v>1474613117</v>
      </c>
      <c r="C25" s="15">
        <v>744679624.08500004</v>
      </c>
    </row>
    <row r="26" spans="1:3" x14ac:dyDescent="0.3">
      <c r="A26" t="s">
        <v>81</v>
      </c>
      <c r="B26" s="15">
        <v>819493112.87128711</v>
      </c>
      <c r="C26" s="15">
        <v>413844021.99999994</v>
      </c>
    </row>
    <row r="27" spans="1:3" x14ac:dyDescent="0.3">
      <c r="A27" t="s">
        <v>141</v>
      </c>
      <c r="B27" s="15">
        <v>3050045823</v>
      </c>
      <c r="C27" s="15">
        <f>1331993343.82936+40000000</f>
        <v>1371993343.82936</v>
      </c>
    </row>
    <row r="28" spans="1:3" x14ac:dyDescent="0.3">
      <c r="A28" s="47" t="s">
        <v>0</v>
      </c>
      <c r="B28" s="26">
        <f>SUM(B6:B27)</f>
        <v>16011700790.33238</v>
      </c>
      <c r="C28" s="26">
        <f>SUM(C6:C27)</f>
        <v>7260148042.9968319</v>
      </c>
    </row>
    <row r="29" spans="1:3" x14ac:dyDescent="0.3">
      <c r="A29" s="48"/>
      <c r="B29" s="48"/>
      <c r="C29" s="48"/>
    </row>
    <row r="31" spans="1:3" x14ac:dyDescent="0.3">
      <c r="A31" t="s">
        <v>131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6"/>
  <sheetViews>
    <sheetView zoomScale="80" zoomScaleNormal="80" workbookViewId="0">
      <selection activeCell="A2" sqref="A2"/>
    </sheetView>
  </sheetViews>
  <sheetFormatPr defaultRowHeight="14.4" x14ac:dyDescent="0.3"/>
  <cols>
    <col min="1" max="1" width="30.44140625" customWidth="1"/>
    <col min="2" max="2" width="45.33203125" customWidth="1"/>
    <col min="3" max="3" width="15.109375" customWidth="1"/>
    <col min="4" max="4" width="10.109375" bestFit="1" customWidth="1"/>
  </cols>
  <sheetData>
    <row r="1" spans="1:6" ht="15.6" x14ac:dyDescent="0.3">
      <c r="A1" s="25" t="s">
        <v>45</v>
      </c>
    </row>
    <row r="2" spans="1:6" ht="15.6" x14ac:dyDescent="0.3">
      <c r="A2" s="25"/>
    </row>
    <row r="3" spans="1:6" ht="27.6" x14ac:dyDescent="0.3">
      <c r="A3" s="52" t="s">
        <v>134</v>
      </c>
      <c r="B3" s="52" t="s">
        <v>135</v>
      </c>
      <c r="C3" s="52" t="s">
        <v>136</v>
      </c>
    </row>
    <row r="4" spans="1:6" x14ac:dyDescent="0.3">
      <c r="A4" s="51"/>
      <c r="B4" s="51"/>
      <c r="C4" s="51"/>
    </row>
    <row r="5" spans="1:6" x14ac:dyDescent="0.3">
      <c r="A5" s="53" t="s">
        <v>27</v>
      </c>
      <c r="B5" s="53" t="s">
        <v>28</v>
      </c>
      <c r="C5" s="54" t="s">
        <v>139</v>
      </c>
      <c r="F5" s="15"/>
    </row>
    <row r="6" spans="1:6" x14ac:dyDescent="0.3">
      <c r="A6" s="53" t="s">
        <v>29</v>
      </c>
      <c r="B6" s="53" t="s">
        <v>28</v>
      </c>
      <c r="C6" s="54">
        <v>0.22</v>
      </c>
      <c r="F6" s="7"/>
    </row>
    <row r="7" spans="1:6" x14ac:dyDescent="0.3">
      <c r="A7" s="53" t="s">
        <v>30</v>
      </c>
      <c r="B7" s="53" t="s">
        <v>31</v>
      </c>
      <c r="C7" s="54" t="s">
        <v>32</v>
      </c>
      <c r="F7" s="15"/>
    </row>
    <row r="8" spans="1:6" x14ac:dyDescent="0.3">
      <c r="A8" s="53" t="s">
        <v>33</v>
      </c>
      <c r="B8" s="53" t="s">
        <v>34</v>
      </c>
      <c r="C8" s="54" t="s">
        <v>35</v>
      </c>
      <c r="F8" s="15"/>
    </row>
    <row r="9" spans="1:6" ht="12.75" customHeight="1" x14ac:dyDescent="0.3">
      <c r="A9" s="53" t="s">
        <v>36</v>
      </c>
      <c r="B9" s="53" t="s">
        <v>37</v>
      </c>
      <c r="C9" s="54" t="s">
        <v>38</v>
      </c>
      <c r="F9" s="15"/>
    </row>
    <row r="10" spans="1:6" ht="27.6" x14ac:dyDescent="0.3">
      <c r="A10" s="53" t="s">
        <v>39</v>
      </c>
      <c r="B10" s="53" t="s">
        <v>40</v>
      </c>
      <c r="C10" s="54" t="s">
        <v>41</v>
      </c>
      <c r="F10" s="15"/>
    </row>
    <row r="11" spans="1:6" x14ac:dyDescent="0.3">
      <c r="A11" s="53" t="s">
        <v>42</v>
      </c>
      <c r="B11" s="53" t="s">
        <v>40</v>
      </c>
      <c r="C11" s="54" t="s">
        <v>35</v>
      </c>
      <c r="F11" s="15"/>
    </row>
    <row r="12" spans="1:6" x14ac:dyDescent="0.3">
      <c r="A12" s="53" t="s">
        <v>43</v>
      </c>
      <c r="B12" s="53" t="s">
        <v>40</v>
      </c>
      <c r="C12" s="55">
        <v>1620</v>
      </c>
      <c r="D12" s="15"/>
      <c r="F12" s="15"/>
    </row>
    <row r="13" spans="1:6" x14ac:dyDescent="0.3">
      <c r="A13" s="56" t="s">
        <v>44</v>
      </c>
      <c r="B13" s="56"/>
      <c r="C13" s="57">
        <v>3888</v>
      </c>
      <c r="D13" s="15"/>
      <c r="F13" s="15"/>
    </row>
    <row r="14" spans="1:6" x14ac:dyDescent="0.3">
      <c r="A14" s="48"/>
      <c r="B14" s="48"/>
      <c r="C14" s="48"/>
    </row>
    <row r="16" spans="1:6" x14ac:dyDescent="0.3">
      <c r="A16" t="s">
        <v>131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7"/>
  <sheetViews>
    <sheetView topLeftCell="A35" zoomScale="80" zoomScaleNormal="80" workbookViewId="0">
      <selection activeCell="A37" sqref="A37"/>
    </sheetView>
  </sheetViews>
  <sheetFormatPr defaultRowHeight="14.4" x14ac:dyDescent="0.3"/>
  <cols>
    <col min="1" max="1" width="24.33203125" bestFit="1" customWidth="1"/>
    <col min="2" max="2" width="24.5546875" bestFit="1" customWidth="1"/>
    <col min="3" max="3" width="15.6640625" bestFit="1" customWidth="1"/>
    <col min="4" max="4" width="15.33203125" bestFit="1" customWidth="1"/>
    <col min="5" max="5" width="17" bestFit="1" customWidth="1"/>
    <col min="6" max="6" width="20.5546875" bestFit="1" customWidth="1"/>
    <col min="7" max="7" width="23.5546875" bestFit="1" customWidth="1"/>
    <col min="8" max="8" width="20.109375" bestFit="1" customWidth="1"/>
    <col min="9" max="9" width="13.33203125" customWidth="1"/>
    <col min="10" max="10" width="12.5546875" customWidth="1"/>
    <col min="11" max="11" width="15.5546875" customWidth="1"/>
    <col min="12" max="12" width="18.33203125" bestFit="1" customWidth="1"/>
  </cols>
  <sheetData>
    <row r="1" spans="1:8" x14ac:dyDescent="0.3">
      <c r="A1" t="s">
        <v>88</v>
      </c>
      <c r="B1" t="s">
        <v>89</v>
      </c>
    </row>
    <row r="2" spans="1:8" x14ac:dyDescent="0.3">
      <c r="A2" t="s">
        <v>90</v>
      </c>
      <c r="B2" t="s">
        <v>91</v>
      </c>
    </row>
    <row r="4" spans="1:8" x14ac:dyDescent="0.3">
      <c r="A4" t="s">
        <v>92</v>
      </c>
      <c r="B4" t="s">
        <v>93</v>
      </c>
      <c r="C4" t="s">
        <v>94</v>
      </c>
      <c r="D4" t="s">
        <v>95</v>
      </c>
      <c r="E4" t="s">
        <v>96</v>
      </c>
      <c r="F4" t="s">
        <v>97</v>
      </c>
      <c r="G4" t="s">
        <v>98</v>
      </c>
      <c r="H4" t="s">
        <v>99</v>
      </c>
    </row>
    <row r="5" spans="1:8" x14ac:dyDescent="0.3">
      <c r="A5" t="s">
        <v>100</v>
      </c>
      <c r="B5">
        <v>4051.4332118781549</v>
      </c>
      <c r="C5">
        <v>2998.511830578027</v>
      </c>
      <c r="D5">
        <v>5662.4481231614254</v>
      </c>
      <c r="E5">
        <v>97231982.405851468</v>
      </c>
      <c r="F5">
        <v>9463428.3951342572</v>
      </c>
      <c r="G5">
        <v>97075.547869227332</v>
      </c>
      <c r="H5">
        <v>31804.358690948822</v>
      </c>
    </row>
    <row r="6" spans="1:8" x14ac:dyDescent="0.3">
      <c r="A6" t="s">
        <v>101</v>
      </c>
      <c r="B6">
        <v>10610.221589417279</v>
      </c>
      <c r="C6">
        <v>1273447.134659037</v>
      </c>
      <c r="D6">
        <v>27806.752674832351</v>
      </c>
      <c r="E6">
        <v>1639276134.2941241</v>
      </c>
      <c r="F6">
        <v>404531358.91523027</v>
      </c>
      <c r="G6">
        <v>120656280.99866088</v>
      </c>
      <c r="H6">
        <v>2583522.3397311238</v>
      </c>
    </row>
    <row r="7" spans="1:8" x14ac:dyDescent="0.3">
      <c r="A7" t="s">
        <v>102</v>
      </c>
      <c r="B7">
        <v>8413.2740841337636</v>
      </c>
      <c r="C7">
        <v>1904684.2027753934</v>
      </c>
      <c r="D7">
        <v>31589.325870659693</v>
      </c>
      <c r="E7">
        <v>1886397113.1328044</v>
      </c>
      <c r="F7">
        <v>578455475.33027792</v>
      </c>
      <c r="G7">
        <v>178136765.87208876</v>
      </c>
      <c r="H7">
        <v>21880279.800834224</v>
      </c>
    </row>
    <row r="8" spans="1:8" x14ac:dyDescent="0.3">
      <c r="A8" t="s">
        <v>103</v>
      </c>
      <c r="B8">
        <v>11391.804019618328</v>
      </c>
      <c r="C8">
        <v>18861.731280330005</v>
      </c>
      <c r="D8">
        <v>11238.200829104961</v>
      </c>
      <c r="E8">
        <v>213899198.08294463</v>
      </c>
      <c r="F8">
        <v>14605509.437982321</v>
      </c>
      <c r="G8">
        <v>2778377.7706936561</v>
      </c>
      <c r="H8">
        <v>148635.19408436149</v>
      </c>
    </row>
    <row r="9" spans="1:8" x14ac:dyDescent="0.3">
      <c r="A9" t="s">
        <v>104</v>
      </c>
      <c r="B9">
        <v>85082.422023245745</v>
      </c>
      <c r="C9">
        <v>308148.65564535971</v>
      </c>
      <c r="D9">
        <v>93619.379683645791</v>
      </c>
      <c r="E9">
        <v>1738821335.3100884</v>
      </c>
      <c r="F9">
        <v>164655791.92426786</v>
      </c>
      <c r="G9">
        <v>74936315.227827251</v>
      </c>
      <c r="H9">
        <v>2907135.3260236327</v>
      </c>
    </row>
    <row r="10" spans="1:8" x14ac:dyDescent="0.3">
      <c r="A10" t="s">
        <v>105</v>
      </c>
      <c r="B10">
        <v>131209.36603963532</v>
      </c>
      <c r="C10">
        <v>964692.87070743088</v>
      </c>
      <c r="D10">
        <v>149570.66210163638</v>
      </c>
      <c r="E10">
        <v>3149639601.4763007</v>
      </c>
      <c r="F10">
        <v>440403490.09632707</v>
      </c>
      <c r="G10">
        <v>191190241.83023345</v>
      </c>
      <c r="H10">
        <v>17503443.552356191</v>
      </c>
    </row>
    <row r="11" spans="1:8" x14ac:dyDescent="0.3">
      <c r="A11" t="s">
        <v>106</v>
      </c>
      <c r="B11">
        <v>129860.85592218576</v>
      </c>
      <c r="C11">
        <v>1858129.058904212</v>
      </c>
      <c r="D11">
        <v>165452.97438883065</v>
      </c>
      <c r="E11">
        <v>4248859357.8329964</v>
      </c>
      <c r="F11">
        <v>710780828.07768869</v>
      </c>
      <c r="G11">
        <v>324241146.37533337</v>
      </c>
      <c r="H11">
        <v>39236979.517693862</v>
      </c>
    </row>
    <row r="12" spans="1:8" x14ac:dyDescent="0.3">
      <c r="A12" t="s">
        <v>107</v>
      </c>
      <c r="B12">
        <v>53814.088236551062</v>
      </c>
      <c r="C12">
        <v>1322971.0458339371</v>
      </c>
      <c r="D12">
        <v>80508.174763954841</v>
      </c>
      <c r="E12">
        <v>2574809240.9314923</v>
      </c>
      <c r="F12">
        <v>470776948.50769806</v>
      </c>
      <c r="G12">
        <v>200406721.75455317</v>
      </c>
      <c r="H12">
        <v>15361174.504192485</v>
      </c>
    </row>
    <row r="13" spans="1:8" x14ac:dyDescent="0.3">
      <c r="A13" t="s">
        <v>108</v>
      </c>
      <c r="B13">
        <v>50124.157855744947</v>
      </c>
      <c r="C13">
        <v>1929864.10060022</v>
      </c>
      <c r="D13">
        <v>88273.777246327882</v>
      </c>
      <c r="E13">
        <v>3393794938.6178703</v>
      </c>
      <c r="F13">
        <v>676712713.69609845</v>
      </c>
      <c r="G13">
        <v>253589119.16849783</v>
      </c>
      <c r="H13">
        <v>18892731.118161783</v>
      </c>
    </row>
    <row r="14" spans="1:8" x14ac:dyDescent="0.3">
      <c r="A14" t="s">
        <v>109</v>
      </c>
      <c r="B14">
        <v>22883.23616214974</v>
      </c>
      <c r="C14">
        <v>1391433.6882202458</v>
      </c>
      <c r="D14">
        <v>47221.877743667268</v>
      </c>
      <c r="E14">
        <v>2151649880.898757</v>
      </c>
      <c r="F14">
        <v>484598463.65552443</v>
      </c>
      <c r="G14">
        <v>161928429.66000718</v>
      </c>
      <c r="H14">
        <v>12123652.837177616</v>
      </c>
    </row>
    <row r="15" spans="1:8" x14ac:dyDescent="0.3">
      <c r="A15" t="s">
        <v>110</v>
      </c>
      <c r="B15">
        <v>10721.15060267268</v>
      </c>
      <c r="C15">
        <v>927470.17315926263</v>
      </c>
      <c r="D15">
        <v>23231.516617791731</v>
      </c>
      <c r="E15">
        <v>1150397887.6455655</v>
      </c>
      <c r="F15">
        <v>301683621.4256348</v>
      </c>
      <c r="G15">
        <v>98881503.880314112</v>
      </c>
      <c r="H15">
        <v>1771538.3964830332</v>
      </c>
    </row>
    <row r="16" spans="1:8" x14ac:dyDescent="0.3">
      <c r="A16" t="s">
        <v>111</v>
      </c>
      <c r="B16">
        <v>518162.00974723278</v>
      </c>
      <c r="C16">
        <v>11902701.173616005</v>
      </c>
      <c r="D16">
        <v>724175.09004361287</v>
      </c>
      <c r="E16">
        <v>22244776670.628796</v>
      </c>
      <c r="F16">
        <v>4256667629.461864</v>
      </c>
      <c r="G16">
        <v>1606841978.0860789</v>
      </c>
      <c r="H16">
        <v>132440896.94542927</v>
      </c>
    </row>
    <row r="22" spans="1:11" x14ac:dyDescent="0.3">
      <c r="A22" t="s">
        <v>112</v>
      </c>
      <c r="B22" t="s">
        <v>113</v>
      </c>
      <c r="C22" t="s">
        <v>114</v>
      </c>
      <c r="D22" t="s">
        <v>115</v>
      </c>
      <c r="E22" t="s">
        <v>116</v>
      </c>
      <c r="F22" t="s">
        <v>117</v>
      </c>
      <c r="G22" t="s">
        <v>118</v>
      </c>
      <c r="H22" t="s">
        <v>119</v>
      </c>
      <c r="I22" t="s">
        <v>120</v>
      </c>
      <c r="J22" t="s">
        <v>121</v>
      </c>
      <c r="K22" t="s">
        <v>122</v>
      </c>
    </row>
    <row r="23" spans="1:11" x14ac:dyDescent="0.3">
      <c r="A23" t="s">
        <v>100</v>
      </c>
      <c r="B23">
        <v>4051.4332118781549</v>
      </c>
      <c r="C23">
        <v>2998.511830578027</v>
      </c>
      <c r="D23">
        <v>5662.4481231614254</v>
      </c>
      <c r="E23">
        <v>97231982.405851468</v>
      </c>
      <c r="F23">
        <v>9592308.3016944341</v>
      </c>
      <c r="G23" s="34">
        <f>E23/D23</f>
        <v>17171.368335921365</v>
      </c>
      <c r="H23" s="34">
        <f>(E23-F23)/D23</f>
        <v>15477.346935096784</v>
      </c>
      <c r="I23" s="35">
        <v>29352</v>
      </c>
      <c r="J23" s="36">
        <f>B23/$B$34</f>
        <v>7.8188542109725589E-3</v>
      </c>
      <c r="K23" s="37">
        <f>C23/$C$34</f>
        <v>2.519186012352092E-4</v>
      </c>
    </row>
    <row r="24" spans="1:11" x14ac:dyDescent="0.3">
      <c r="A24" t="s">
        <v>103</v>
      </c>
      <c r="B24">
        <v>11391.804019618328</v>
      </c>
      <c r="C24">
        <v>18861.731280330005</v>
      </c>
      <c r="D24">
        <v>11238.200829104961</v>
      </c>
      <c r="E24">
        <v>213899198.08294463</v>
      </c>
      <c r="F24">
        <v>17532522.402760338</v>
      </c>
      <c r="G24" s="34">
        <f t="shared" ref="G24:G34" si="0">E24/D24</f>
        <v>19033.224386681486</v>
      </c>
      <c r="H24" s="34">
        <f t="shared" ref="H24:H34" si="1">(E24-F24)/D24</f>
        <v>17473.141712473156</v>
      </c>
      <c r="I24" s="35">
        <v>29352</v>
      </c>
      <c r="J24" s="36">
        <f t="shared" ref="J24:J34" si="2">B24/$B$34</f>
        <v>2.1985023612934151E-2</v>
      </c>
      <c r="K24" s="37">
        <f t="shared" ref="K24:K34" si="3">C24/$C$34</f>
        <v>1.5846597343920268E-3</v>
      </c>
    </row>
    <row r="25" spans="1:11" x14ac:dyDescent="0.3">
      <c r="A25" t="s">
        <v>104</v>
      </c>
      <c r="B25">
        <v>85082.422023245745</v>
      </c>
      <c r="C25">
        <v>308148.65564535971</v>
      </c>
      <c r="D25">
        <v>93619.379683645791</v>
      </c>
      <c r="E25">
        <v>1738821335.3100884</v>
      </c>
      <c r="F25">
        <v>242499242.47811875</v>
      </c>
      <c r="G25" s="34">
        <f t="shared" si="0"/>
        <v>18573.305454338959</v>
      </c>
      <c r="H25" s="34">
        <f t="shared" si="1"/>
        <v>15983.037891174574</v>
      </c>
      <c r="I25" s="35">
        <v>29352</v>
      </c>
      <c r="J25" s="36">
        <f t="shared" si="2"/>
        <v>0.16420042462153916</v>
      </c>
      <c r="K25" s="37">
        <f t="shared" si="3"/>
        <v>2.5888968491321461E-2</v>
      </c>
    </row>
    <row r="26" spans="1:11" x14ac:dyDescent="0.3">
      <c r="A26" t="s">
        <v>105</v>
      </c>
      <c r="B26">
        <v>131209.36603963532</v>
      </c>
      <c r="C26">
        <v>964692.87070743088</v>
      </c>
      <c r="D26">
        <v>149570.66210163638</v>
      </c>
      <c r="E26">
        <v>3149639601.4763007</v>
      </c>
      <c r="F26">
        <v>649097175.47891676</v>
      </c>
      <c r="G26" s="34">
        <f t="shared" si="0"/>
        <v>21057.870288332713</v>
      </c>
      <c r="H26" s="34">
        <f t="shared" si="1"/>
        <v>16718.134364466565</v>
      </c>
      <c r="I26" s="35">
        <v>29352</v>
      </c>
      <c r="J26" s="36">
        <f t="shared" si="2"/>
        <v>0.25322073708885223</v>
      </c>
      <c r="K26" s="37">
        <f t="shared" si="3"/>
        <v>8.1048230702943883E-2</v>
      </c>
    </row>
    <row r="27" spans="1:11" x14ac:dyDescent="0.3">
      <c r="A27" t="s">
        <v>106</v>
      </c>
      <c r="B27">
        <v>129860.85592218576</v>
      </c>
      <c r="C27">
        <v>1858129.058904212</v>
      </c>
      <c r="D27">
        <v>165452.97438883065</v>
      </c>
      <c r="E27">
        <v>4248859357.8329964</v>
      </c>
      <c r="F27">
        <v>1074258953.9707158</v>
      </c>
      <c r="G27" s="34">
        <f t="shared" si="0"/>
        <v>25680.163040452582</v>
      </c>
      <c r="H27" s="34">
        <f t="shared" si="1"/>
        <v>19187.327490418273</v>
      </c>
      <c r="I27" s="35">
        <v>29352</v>
      </c>
      <c r="J27" s="36">
        <f t="shared" si="2"/>
        <v>0.25061824965812107</v>
      </c>
      <c r="K27" s="37">
        <f t="shared" si="3"/>
        <v>0.15610986378646671</v>
      </c>
    </row>
    <row r="28" spans="1:11" x14ac:dyDescent="0.3">
      <c r="A28" t="s">
        <v>107</v>
      </c>
      <c r="B28">
        <v>53814.088236551062</v>
      </c>
      <c r="C28">
        <v>1322971.0458339371</v>
      </c>
      <c r="D28">
        <v>80508.174763954841</v>
      </c>
      <c r="E28">
        <v>2574809240.9314923</v>
      </c>
      <c r="F28">
        <v>686544844.76644373</v>
      </c>
      <c r="G28" s="34">
        <f t="shared" si="0"/>
        <v>31981.960198211909</v>
      </c>
      <c r="H28" s="34">
        <f t="shared" si="1"/>
        <v>23454.318790623773</v>
      </c>
      <c r="I28" s="35">
        <v>29352</v>
      </c>
      <c r="J28" s="36">
        <f t="shared" si="2"/>
        <v>0.10385571930061485</v>
      </c>
      <c r="K28" s="37">
        <f t="shared" si="3"/>
        <v>0.11114880786610747</v>
      </c>
    </row>
    <row r="29" spans="1:11" x14ac:dyDescent="0.3">
      <c r="A29" t="s">
        <v>108</v>
      </c>
      <c r="B29">
        <v>50124.157855744947</v>
      </c>
      <c r="C29">
        <v>1929864.10060022</v>
      </c>
      <c r="D29">
        <v>88273.777246327882</v>
      </c>
      <c r="E29">
        <v>3393794938.6178703</v>
      </c>
      <c r="F29">
        <v>949194563.98275805</v>
      </c>
      <c r="G29" s="34">
        <f t="shared" si="0"/>
        <v>38446.241278964299</v>
      </c>
      <c r="H29" s="34">
        <f t="shared" si="1"/>
        <v>27693.392657407847</v>
      </c>
      <c r="I29" s="35">
        <v>29352</v>
      </c>
      <c r="J29" s="36">
        <f t="shared" si="2"/>
        <v>9.6734528801515701E-2</v>
      </c>
      <c r="K29" s="37">
        <f t="shared" si="3"/>
        <v>0.16213665053425289</v>
      </c>
    </row>
    <row r="30" spans="1:11" x14ac:dyDescent="0.3">
      <c r="A30" t="s">
        <v>109</v>
      </c>
      <c r="B30">
        <v>22883.23616214974</v>
      </c>
      <c r="C30">
        <v>1391433.6882202458</v>
      </c>
      <c r="D30">
        <v>47221.877743667268</v>
      </c>
      <c r="E30">
        <v>2151649880.898757</v>
      </c>
      <c r="F30">
        <v>658650546.15270925</v>
      </c>
      <c r="G30" s="34">
        <f t="shared" si="0"/>
        <v>45564.682806102639</v>
      </c>
      <c r="H30" s="34">
        <f t="shared" si="1"/>
        <v>31616.68713917815</v>
      </c>
      <c r="I30" s="35">
        <v>29352</v>
      </c>
      <c r="J30" s="36">
        <f t="shared" si="2"/>
        <v>4.4162319374422158E-2</v>
      </c>
      <c r="K30" s="37">
        <f t="shared" si="3"/>
        <v>0.11690066548125667</v>
      </c>
    </row>
    <row r="31" spans="1:11" x14ac:dyDescent="0.3">
      <c r="A31" t="s">
        <v>110</v>
      </c>
      <c r="B31">
        <v>10721.15060267268</v>
      </c>
      <c r="C31">
        <v>927470.17315926263</v>
      </c>
      <c r="D31">
        <v>23231.516617791731</v>
      </c>
      <c r="E31">
        <v>1150397887.6455655</v>
      </c>
      <c r="F31">
        <v>402336663.70243192</v>
      </c>
      <c r="G31" s="34">
        <f t="shared" si="0"/>
        <v>49518.845737541713</v>
      </c>
      <c r="H31" s="34">
        <f t="shared" si="1"/>
        <v>32200.275007884546</v>
      </c>
      <c r="I31" s="35">
        <v>29352</v>
      </c>
      <c r="J31" s="36">
        <f t="shared" si="2"/>
        <v>2.0690730700042289E-2</v>
      </c>
      <c r="K31" s="37">
        <f t="shared" si="3"/>
        <v>7.7920982777852935E-2</v>
      </c>
    </row>
    <row r="32" spans="1:11" x14ac:dyDescent="0.3">
      <c r="A32" t="s">
        <v>101</v>
      </c>
      <c r="B32">
        <v>10610.221589417279</v>
      </c>
      <c r="C32">
        <v>1273447.134659037</v>
      </c>
      <c r="D32">
        <v>27806.752674832351</v>
      </c>
      <c r="E32">
        <v>1639276134.2941241</v>
      </c>
      <c r="F32">
        <v>527771162.25362223</v>
      </c>
      <c r="G32" s="34">
        <f>E32/D32</f>
        <v>58952.447754815279</v>
      </c>
      <c r="H32" s="34">
        <f>(E32-F32)/D32</f>
        <v>39972.483843700138</v>
      </c>
      <c r="I32" s="35">
        <v>29352</v>
      </c>
      <c r="J32" s="36">
        <f t="shared" si="2"/>
        <v>2.0476648982029971E-2</v>
      </c>
      <c r="K32" s="37">
        <f t="shared" si="3"/>
        <v>0.10698807909937368</v>
      </c>
    </row>
    <row r="33" spans="1:11" x14ac:dyDescent="0.3">
      <c r="A33" t="s">
        <v>102</v>
      </c>
      <c r="B33">
        <v>8413.2740841337636</v>
      </c>
      <c r="C33">
        <v>1904684.2027753934</v>
      </c>
      <c r="D33">
        <v>31589.325870659693</v>
      </c>
      <c r="E33">
        <v>1886397113.1328044</v>
      </c>
      <c r="F33">
        <v>778472521.00320089</v>
      </c>
      <c r="G33" s="34">
        <f>E33/D33</f>
        <v>59716.282672714406</v>
      </c>
      <c r="H33" s="34">
        <f>(E33-F33)/D33</f>
        <v>35072.752000657558</v>
      </c>
      <c r="I33" s="35">
        <v>29352</v>
      </c>
      <c r="J33" s="36">
        <f t="shared" si="2"/>
        <v>1.6236763648955828E-2</v>
      </c>
      <c r="K33" s="37">
        <f t="shared" si="3"/>
        <v>0.1600211729247972</v>
      </c>
    </row>
    <row r="34" spans="1:11" x14ac:dyDescent="0.3">
      <c r="A34" t="s">
        <v>0</v>
      </c>
      <c r="B34">
        <v>518162.00974723278</v>
      </c>
      <c r="C34">
        <v>11902701.173616005</v>
      </c>
      <c r="D34">
        <v>724175.09004361287</v>
      </c>
      <c r="E34">
        <v>22244776670.628796</v>
      </c>
      <c r="F34">
        <v>5995950504.493372</v>
      </c>
      <c r="G34" s="34">
        <f t="shared" si="0"/>
        <v>30717.401049087621</v>
      </c>
      <c r="H34" s="34">
        <f t="shared" si="1"/>
        <v>22437.703795026766</v>
      </c>
      <c r="I34" s="35">
        <v>29352</v>
      </c>
      <c r="J34" s="37">
        <f t="shared" si="2"/>
        <v>1</v>
      </c>
      <c r="K34" s="37">
        <f t="shared" si="3"/>
        <v>1</v>
      </c>
    </row>
    <row r="36" spans="1:11" ht="15.6" x14ac:dyDescent="0.3">
      <c r="A36" s="38" t="s">
        <v>87</v>
      </c>
    </row>
    <row r="65" spans="1:1" x14ac:dyDescent="0.3">
      <c r="A65" t="s">
        <v>137</v>
      </c>
    </row>
    <row r="67" spans="1:1" x14ac:dyDescent="0.3">
      <c r="A67" t="s">
        <v>86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3"/>
  <sheetViews>
    <sheetView zoomScale="80" zoomScaleNormal="80" workbookViewId="0">
      <selection activeCell="D2" sqref="D2"/>
    </sheetView>
  </sheetViews>
  <sheetFormatPr defaultColWidth="8.88671875" defaultRowHeight="14.4" x14ac:dyDescent="0.3"/>
  <cols>
    <col min="1" max="1" width="20.6640625" customWidth="1"/>
    <col min="2" max="2" width="17.44140625" bestFit="1" customWidth="1"/>
    <col min="3" max="3" width="15" bestFit="1" customWidth="1"/>
    <col min="6" max="6" width="15" bestFit="1" customWidth="1"/>
  </cols>
  <sheetData>
    <row r="1" spans="1:6" x14ac:dyDescent="0.3">
      <c r="D1" t="s">
        <v>83</v>
      </c>
    </row>
    <row r="3" spans="1:6" x14ac:dyDescent="0.3">
      <c r="A3" t="s">
        <v>57</v>
      </c>
      <c r="B3" s="7">
        <v>2585376152.2000008</v>
      </c>
      <c r="C3" s="7"/>
    </row>
    <row r="4" spans="1:6" x14ac:dyDescent="0.3">
      <c r="A4" t="s">
        <v>58</v>
      </c>
      <c r="B4" s="7">
        <v>1858535363.8822415</v>
      </c>
      <c r="C4" s="7"/>
    </row>
    <row r="5" spans="1:6" x14ac:dyDescent="0.3">
      <c r="A5" t="s">
        <v>59</v>
      </c>
      <c r="B5" s="7">
        <v>2108848322.4900002</v>
      </c>
      <c r="C5" s="7"/>
    </row>
    <row r="6" spans="1:6" x14ac:dyDescent="0.3">
      <c r="A6" t="s">
        <v>60</v>
      </c>
      <c r="B6" s="7">
        <v>1495136002.7031012</v>
      </c>
    </row>
    <row r="7" spans="1:6" x14ac:dyDescent="0.3">
      <c r="A7" t="s">
        <v>61</v>
      </c>
      <c r="B7" s="7">
        <v>2420481285.0500002</v>
      </c>
      <c r="F7" s="7"/>
    </row>
    <row r="8" spans="1:6" x14ac:dyDescent="0.3">
      <c r="A8" t="s">
        <v>62</v>
      </c>
      <c r="B8" s="7">
        <v>704676151.64318538</v>
      </c>
      <c r="C8" s="7"/>
    </row>
    <row r="9" spans="1:6" x14ac:dyDescent="0.3">
      <c r="B9" s="7">
        <f>SUM(B3:B8)</f>
        <v>11173053277.968529</v>
      </c>
    </row>
    <row r="23" spans="4:4" x14ac:dyDescent="0.3">
      <c r="D23" t="s">
        <v>131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7"/>
  <sheetViews>
    <sheetView zoomScale="80" zoomScaleNormal="80" workbookViewId="0">
      <selection activeCell="A2" sqref="A2"/>
    </sheetView>
  </sheetViews>
  <sheetFormatPr defaultColWidth="8.88671875" defaultRowHeight="14.4" x14ac:dyDescent="0.3"/>
  <cols>
    <col min="1" max="1" width="57" bestFit="1" customWidth="1"/>
    <col min="2" max="2" width="13.44140625" bestFit="1" customWidth="1"/>
  </cols>
  <sheetData>
    <row r="1" spans="1:2" x14ac:dyDescent="0.3">
      <c r="A1" t="s">
        <v>82</v>
      </c>
    </row>
    <row r="3" spans="1:2" x14ac:dyDescent="0.3">
      <c r="A3" s="49" t="s">
        <v>46</v>
      </c>
      <c r="B3" s="50" t="s">
        <v>47</v>
      </c>
    </row>
    <row r="4" spans="1:2" x14ac:dyDescent="0.3">
      <c r="A4" s="47"/>
      <c r="B4" s="58"/>
    </row>
    <row r="5" spans="1:2" x14ac:dyDescent="0.3">
      <c r="A5" t="s">
        <v>48</v>
      </c>
      <c r="B5" s="15">
        <v>131637343.54885985</v>
      </c>
    </row>
    <row r="6" spans="1:2" x14ac:dyDescent="0.3">
      <c r="A6" t="s">
        <v>49</v>
      </c>
      <c r="B6" s="15">
        <v>45300000</v>
      </c>
    </row>
    <row r="7" spans="1:2" x14ac:dyDescent="0.3">
      <c r="A7" t="s">
        <v>50</v>
      </c>
      <c r="B7" s="15">
        <v>23384000</v>
      </c>
    </row>
    <row r="8" spans="1:2" x14ac:dyDescent="0.3">
      <c r="A8" t="s">
        <v>51</v>
      </c>
      <c r="B8" s="15">
        <v>81966284.22530219</v>
      </c>
    </row>
    <row r="9" spans="1:2" x14ac:dyDescent="0.3">
      <c r="A9" t="s">
        <v>52</v>
      </c>
      <c r="B9" s="15">
        <v>7732074.1400000006</v>
      </c>
    </row>
    <row r="10" spans="1:2" x14ac:dyDescent="0.3">
      <c r="A10" t="s">
        <v>53</v>
      </c>
      <c r="B10" s="15">
        <v>68613547.502893746</v>
      </c>
    </row>
    <row r="11" spans="1:2" x14ac:dyDescent="0.3">
      <c r="A11" t="s">
        <v>54</v>
      </c>
      <c r="B11" s="15">
        <v>28120148.25</v>
      </c>
    </row>
    <row r="12" spans="1:2" x14ac:dyDescent="0.3">
      <c r="A12" t="s">
        <v>55</v>
      </c>
      <c r="B12" s="15">
        <v>16941125.904059406</v>
      </c>
    </row>
    <row r="13" spans="1:2" x14ac:dyDescent="0.3">
      <c r="A13" t="s">
        <v>56</v>
      </c>
      <c r="B13" s="15">
        <v>18819247.649999999</v>
      </c>
    </row>
    <row r="14" spans="1:2" x14ac:dyDescent="0.3">
      <c r="A14" s="47" t="s">
        <v>0</v>
      </c>
      <c r="B14" s="26">
        <f>SUM(B5:B13)</f>
        <v>422513771.22111517</v>
      </c>
    </row>
    <row r="15" spans="1:2" x14ac:dyDescent="0.3">
      <c r="A15" s="48"/>
      <c r="B15" s="48"/>
    </row>
    <row r="17" spans="1:1" x14ac:dyDescent="0.3">
      <c r="A17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f1</vt:lpstr>
      <vt:lpstr>t1</vt:lpstr>
      <vt:lpstr>t2</vt:lpstr>
      <vt:lpstr>t3</vt:lpstr>
      <vt:lpstr>f2</vt:lpstr>
      <vt:lpstr>f3</vt:lpstr>
      <vt:lpstr>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Monteleone</dc:creator>
  <cp:lastModifiedBy>Marco Amato (CREA-PB)</cp:lastModifiedBy>
  <dcterms:created xsi:type="dcterms:W3CDTF">2022-11-24T18:40:22Z</dcterms:created>
  <dcterms:modified xsi:type="dcterms:W3CDTF">2022-12-22T11:01:30Z</dcterms:modified>
</cp:coreProperties>
</file>